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NOMINAS\"/>
    </mc:Choice>
  </mc:AlternateContent>
  <bookViews>
    <workbookView xWindow="-120" yWindow="-120" windowWidth="29040" windowHeight="15720" tabRatio="849"/>
  </bookViews>
  <sheets>
    <sheet name="segunda quincena de octubre" sheetId="3" r:id="rId1"/>
    <sheet name="primer quincena de noviembre" sheetId="2" r:id="rId2"/>
    <sheet name="segunda quincena de noviembre" sheetId="4" r:id="rId3"/>
    <sheet name="primer quincena de diciembre" sheetId="5" r:id="rId4"/>
    <sheet name="segunda quincena de diciembre" sheetId="6" r:id="rId5"/>
    <sheet name="1er Quinc Enero 2025" sheetId="7" r:id="rId6"/>
    <sheet name="Segunda quincena de enero 2025" sheetId="8" r:id="rId7"/>
    <sheet name="PRIMERA QUINCENA FEB" sheetId="9" r:id="rId8"/>
    <sheet name="SEGUNDA QUINCENA DE FEB 2025" sheetId="10" r:id="rId9"/>
    <sheet name="PRIMERA QUINCENA DE MARZO" sheetId="11" r:id="rId10"/>
    <sheet name="SEGUNDA QUINCENA DE MARZO" sheetId="12" r:id="rId11"/>
    <sheet name="PRIMERA QUINCENA DE ABRIL" sheetId="13" r:id="rId12"/>
    <sheet name="SEGUNDA QUINCENA DE ABRIL" sheetId="14" r:id="rId13"/>
    <sheet name="PRIMERA QUINCENA DE MAYO" sheetId="15" r:id="rId14"/>
    <sheet name="SEGUNDA QUINCENA DE MAYO" sheetId="16" r:id="rId15"/>
    <sheet name="PRIMER QUINCENA DE JUNIO" sheetId="17" r:id="rId16"/>
    <sheet name="SEGUNDA QUINCENA DE JUNIO" sheetId="19" r:id="rId17"/>
    <sheet name="PRIMERA QUINCENA DE JULIO" sheetId="20" r:id="rId18"/>
    <sheet name="SEGUNDA QUINCENA DE JULIO" sheetId="21" r:id="rId19"/>
    <sheet name="PRIMERA QUINCENA DE AGOSTO" sheetId="22" r:id="rId20"/>
    <sheet name="SEGUNDA DE AGOSTO" sheetId="23" r:id="rId21"/>
    <sheet name="PRIMERA DE SEPTIEMBRE" sheetId="24" r:id="rId22"/>
    <sheet name="SEGUNDA DE SEPTIEMBRE" sheetId="25" r:id="rId23"/>
    <sheet name="PRIMERA DE OCTUBRE" sheetId="26" r:id="rId24"/>
    <sheet name="SEGUNDA DE OCTUBRE" sheetId="29" r:id="rId25"/>
  </sheets>
  <definedNames>
    <definedName name="_xlnm.Print_Area" localSheetId="5">'1er Quinc Enero 2025'!$A$1:$M$207</definedName>
    <definedName name="_xlnm.Print_Area" localSheetId="3">'primer quincena de diciembre'!$A$1:$N$341</definedName>
    <definedName name="_xlnm.Print_Area" localSheetId="6">'Segunda quincena de enero 2025'!$A$1:$M$246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00" i="29" l="1"/>
  <c r="F185" i="29"/>
  <c r="M185" i="29" s="1"/>
  <c r="F333" i="29" l="1"/>
  <c r="M333" i="29" s="1"/>
  <c r="M334" i="29" s="1"/>
  <c r="L347" i="29"/>
  <c r="D353" i="29" s="1"/>
  <c r="J347" i="29"/>
  <c r="K344" i="29"/>
  <c r="F344" i="29"/>
  <c r="F323" i="29"/>
  <c r="M323" i="29" s="1"/>
  <c r="M324" i="29" s="1"/>
  <c r="F313" i="29"/>
  <c r="M313" i="29" s="1"/>
  <c r="M314" i="29" s="1"/>
  <c r="F301" i="29"/>
  <c r="M301" i="29" s="1"/>
  <c r="F300" i="29"/>
  <c r="M300" i="29" s="1"/>
  <c r="E290" i="29"/>
  <c r="F290" i="29" s="1"/>
  <c r="M290" i="29" s="1"/>
  <c r="M291" i="29" s="1"/>
  <c r="F279" i="29"/>
  <c r="M279" i="29" s="1"/>
  <c r="M280" i="29" s="1"/>
  <c r="F255" i="29"/>
  <c r="M255" i="29" s="1"/>
  <c r="F254" i="29"/>
  <c r="M254" i="29" s="1"/>
  <c r="F253" i="29"/>
  <c r="M253" i="29" s="1"/>
  <c r="M243" i="29"/>
  <c r="M244" i="29" s="1"/>
  <c r="F243" i="29"/>
  <c r="I228" i="29"/>
  <c r="F228" i="29"/>
  <c r="M228" i="29" s="1"/>
  <c r="M229" i="29" s="1"/>
  <c r="F211" i="29"/>
  <c r="M211" i="29" s="1"/>
  <c r="F210" i="29"/>
  <c r="M210" i="29" s="1"/>
  <c r="M212" i="29" s="1"/>
  <c r="E197" i="29"/>
  <c r="F197" i="29" s="1"/>
  <c r="M197" i="29" s="1"/>
  <c r="M198" i="29" s="1"/>
  <c r="F184" i="29"/>
  <c r="M184" i="29" s="1"/>
  <c r="F183" i="29"/>
  <c r="M183" i="29" s="1"/>
  <c r="F182" i="29"/>
  <c r="M182" i="29" s="1"/>
  <c r="I181" i="29"/>
  <c r="F181" i="29"/>
  <c r="K168" i="29"/>
  <c r="F168" i="29"/>
  <c r="K167" i="29"/>
  <c r="F167" i="29"/>
  <c r="E156" i="29"/>
  <c r="F156" i="29" s="1"/>
  <c r="M156" i="29" s="1"/>
  <c r="E155" i="29"/>
  <c r="F155" i="29" s="1"/>
  <c r="M155" i="29" s="1"/>
  <c r="E154" i="29"/>
  <c r="F154" i="29" s="1"/>
  <c r="M154" i="29" s="1"/>
  <c r="M157" i="29" s="1"/>
  <c r="F139" i="29"/>
  <c r="M139" i="29" s="1"/>
  <c r="E138" i="29"/>
  <c r="F138" i="29" s="1"/>
  <c r="M138" i="29" s="1"/>
  <c r="M140" i="29" s="1"/>
  <c r="F127" i="29"/>
  <c r="M127" i="29" s="1"/>
  <c r="F126" i="29"/>
  <c r="M126" i="29" s="1"/>
  <c r="I111" i="29"/>
  <c r="F111" i="29"/>
  <c r="I101" i="29"/>
  <c r="F101" i="29"/>
  <c r="M101" i="29" s="1"/>
  <c r="I100" i="29"/>
  <c r="F100" i="29"/>
  <c r="M100" i="29" s="1"/>
  <c r="K99" i="29"/>
  <c r="I99" i="29"/>
  <c r="F99" i="29"/>
  <c r="M99" i="29" s="1"/>
  <c r="K98" i="29"/>
  <c r="I98" i="29"/>
  <c r="F98" i="29"/>
  <c r="K73" i="29"/>
  <c r="I73" i="29"/>
  <c r="F73" i="29"/>
  <c r="I72" i="29"/>
  <c r="F72" i="29"/>
  <c r="M72" i="29" s="1"/>
  <c r="K71" i="29"/>
  <c r="I71" i="29"/>
  <c r="F71" i="29"/>
  <c r="K70" i="29"/>
  <c r="I70" i="29"/>
  <c r="F70" i="29"/>
  <c r="R69" i="29"/>
  <c r="R74" i="29" s="1"/>
  <c r="I69" i="29"/>
  <c r="F69" i="29"/>
  <c r="K68" i="29"/>
  <c r="I68" i="29"/>
  <c r="F68" i="29"/>
  <c r="I67" i="29"/>
  <c r="F67" i="29"/>
  <c r="K66" i="29"/>
  <c r="I66" i="29"/>
  <c r="F66" i="29"/>
  <c r="K65" i="29"/>
  <c r="I65" i="29"/>
  <c r="F65" i="29"/>
  <c r="K64" i="29"/>
  <c r="I64" i="29"/>
  <c r="F64" i="29"/>
  <c r="K63" i="29"/>
  <c r="I63" i="29"/>
  <c r="F63" i="29"/>
  <c r="K41" i="29"/>
  <c r="I41" i="29"/>
  <c r="F41" i="29"/>
  <c r="K40" i="29"/>
  <c r="I40" i="29"/>
  <c r="F40" i="29"/>
  <c r="K39" i="29"/>
  <c r="F39" i="29"/>
  <c r="K38" i="29"/>
  <c r="F38" i="29"/>
  <c r="K37" i="29"/>
  <c r="I37" i="29"/>
  <c r="F37" i="29"/>
  <c r="M37" i="29" s="1"/>
  <c r="K36" i="29"/>
  <c r="I36" i="29"/>
  <c r="F36" i="29"/>
  <c r="K35" i="29"/>
  <c r="I35" i="29"/>
  <c r="F35" i="29"/>
  <c r="D30" i="29"/>
  <c r="D58" i="29" s="1"/>
  <c r="D93" i="29" s="1"/>
  <c r="D106" i="29" s="1"/>
  <c r="D121" i="29" s="1"/>
  <c r="D133" i="29" s="1"/>
  <c r="D149" i="29" s="1"/>
  <c r="I19" i="29"/>
  <c r="F19" i="29"/>
  <c r="E18" i="29"/>
  <c r="K18" i="29" s="1"/>
  <c r="I17" i="29"/>
  <c r="F17" i="29"/>
  <c r="I16" i="29"/>
  <c r="F16" i="29"/>
  <c r="M16" i="29" s="1"/>
  <c r="I15" i="29"/>
  <c r="F15" i="29"/>
  <c r="I14" i="29"/>
  <c r="F14" i="29"/>
  <c r="I13" i="29"/>
  <c r="F13" i="29"/>
  <c r="M13" i="29" s="1"/>
  <c r="I12" i="29"/>
  <c r="F12" i="29"/>
  <c r="F11" i="29"/>
  <c r="M11" i="29" s="1"/>
  <c r="I10" i="29"/>
  <c r="F10" i="29"/>
  <c r="M10" i="29" s="1"/>
  <c r="M64" i="29" l="1"/>
  <c r="M39" i="29"/>
  <c r="M186" i="29"/>
  <c r="M41" i="29"/>
  <c r="M73" i="29"/>
  <c r="M14" i="29"/>
  <c r="M69" i="29"/>
  <c r="M111" i="29"/>
  <c r="M112" i="29" s="1"/>
  <c r="M168" i="29"/>
  <c r="M40" i="29"/>
  <c r="M65" i="29"/>
  <c r="M15" i="29"/>
  <c r="M98" i="29"/>
  <c r="M102" i="29" s="1"/>
  <c r="M181" i="29"/>
  <c r="M302" i="29"/>
  <c r="M19" i="29"/>
  <c r="M12" i="29"/>
  <c r="M17" i="29"/>
  <c r="M38" i="29"/>
  <c r="M68" i="29"/>
  <c r="M35" i="29"/>
  <c r="M167" i="29"/>
  <c r="M70" i="29"/>
  <c r="M66" i="29"/>
  <c r="M128" i="29"/>
  <c r="M256" i="29"/>
  <c r="M344" i="29"/>
  <c r="M345" i="29" s="1"/>
  <c r="M63" i="29"/>
  <c r="M71" i="29"/>
  <c r="M67" i="29"/>
  <c r="K347" i="29"/>
  <c r="D352" i="29" s="1"/>
  <c r="M36" i="29"/>
  <c r="D162" i="29"/>
  <c r="D176" i="29"/>
  <c r="D192" i="29" s="1"/>
  <c r="D205" i="29" s="1"/>
  <c r="D223" i="29" s="1"/>
  <c r="D238" i="29" s="1"/>
  <c r="D248" i="29" s="1"/>
  <c r="D274" i="29" s="1"/>
  <c r="D339" i="29" s="1"/>
  <c r="F18" i="29"/>
  <c r="I18" i="29"/>
  <c r="I347" i="29" s="1"/>
  <c r="D351" i="29" s="1"/>
  <c r="E18" i="26"/>
  <c r="M169" i="29" l="1"/>
  <c r="D285" i="29"/>
  <c r="D295" i="29" s="1"/>
  <c r="D308" i="29" s="1"/>
  <c r="M42" i="29"/>
  <c r="M74" i="29"/>
  <c r="M347" i="29" s="1"/>
  <c r="M352" i="29" s="1"/>
  <c r="M18" i="29"/>
  <c r="M20" i="29" s="1"/>
  <c r="F347" i="29"/>
  <c r="D350" i="29" s="1"/>
  <c r="D354" i="29" s="1"/>
  <c r="M332" i="26"/>
  <c r="M322" i="26"/>
  <c r="M312" i="26"/>
  <c r="M291" i="26"/>
  <c r="M302" i="26"/>
  <c r="M280" i="26"/>
  <c r="M267" i="26"/>
  <c r="M255" i="26"/>
  <c r="M244" i="26"/>
  <c r="M227" i="26"/>
  <c r="M188" i="26"/>
  <c r="M169" i="26"/>
  <c r="M140" i="26"/>
  <c r="M128" i="26"/>
  <c r="M112" i="26"/>
  <c r="M102" i="26"/>
  <c r="M74" i="26"/>
  <c r="M42" i="26"/>
  <c r="M215" i="26"/>
  <c r="M157" i="26"/>
  <c r="M19" i="26"/>
  <c r="D318" i="29" l="1"/>
  <c r="F311" i="26"/>
  <c r="M311" i="26" s="1"/>
  <c r="F187" i="26"/>
  <c r="M187" i="26" s="1"/>
  <c r="E155" i="26"/>
  <c r="F155" i="26" s="1"/>
  <c r="M155" i="26" s="1"/>
  <c r="I19" i="26"/>
  <c r="I17" i="26"/>
  <c r="I15" i="26"/>
  <c r="F15" i="26"/>
  <c r="L334" i="26"/>
  <c r="D340" i="26" s="1"/>
  <c r="J334" i="26"/>
  <c r="K331" i="26"/>
  <c r="F331" i="26"/>
  <c r="I321" i="26"/>
  <c r="F321" i="26"/>
  <c r="F301" i="26"/>
  <c r="M301" i="26" s="1"/>
  <c r="F300" i="26"/>
  <c r="M300" i="26" s="1"/>
  <c r="E290" i="26"/>
  <c r="F290" i="26" s="1"/>
  <c r="M290" i="26" s="1"/>
  <c r="F279" i="26"/>
  <c r="M279" i="26" s="1"/>
  <c r="F266" i="26"/>
  <c r="M266" i="26" s="1"/>
  <c r="F265" i="26"/>
  <c r="M265" i="26" s="1"/>
  <c r="F264" i="26"/>
  <c r="M264" i="26" s="1"/>
  <c r="F254" i="26"/>
  <c r="M254" i="26" s="1"/>
  <c r="I243" i="26"/>
  <c r="F243" i="26"/>
  <c r="F226" i="26"/>
  <c r="M226" i="26" s="1"/>
  <c r="F225" i="26"/>
  <c r="M225" i="26" s="1"/>
  <c r="E214" i="26"/>
  <c r="F214" i="26" s="1"/>
  <c r="M214" i="26" s="1"/>
  <c r="F197" i="26"/>
  <c r="M197" i="26" s="1"/>
  <c r="F186" i="26"/>
  <c r="M186" i="26" s="1"/>
  <c r="F185" i="26"/>
  <c r="M185" i="26" s="1"/>
  <c r="I184" i="26"/>
  <c r="F184" i="26"/>
  <c r="K168" i="26"/>
  <c r="F168" i="26"/>
  <c r="K167" i="26"/>
  <c r="F167" i="26"/>
  <c r="E156" i="26"/>
  <c r="F156" i="26" s="1"/>
  <c r="M156" i="26" s="1"/>
  <c r="E154" i="26"/>
  <c r="F154" i="26" s="1"/>
  <c r="M154" i="26" s="1"/>
  <c r="F139" i="26"/>
  <c r="M139" i="26" s="1"/>
  <c r="E138" i="26"/>
  <c r="F138" i="26" s="1"/>
  <c r="M138" i="26" s="1"/>
  <c r="F127" i="26"/>
  <c r="M127" i="26" s="1"/>
  <c r="F126" i="26"/>
  <c r="M126" i="26" s="1"/>
  <c r="I111" i="26"/>
  <c r="F111" i="26"/>
  <c r="I101" i="26"/>
  <c r="F101" i="26"/>
  <c r="I100" i="26"/>
  <c r="F100" i="26"/>
  <c r="K99" i="26"/>
  <c r="I99" i="26"/>
  <c r="F99" i="26"/>
  <c r="K98" i="26"/>
  <c r="I98" i="26"/>
  <c r="F98" i="26"/>
  <c r="K73" i="26"/>
  <c r="I73" i="26"/>
  <c r="F73" i="26"/>
  <c r="I72" i="26"/>
  <c r="F72" i="26"/>
  <c r="K71" i="26"/>
  <c r="I71" i="26"/>
  <c r="F71" i="26"/>
  <c r="K70" i="26"/>
  <c r="I70" i="26"/>
  <c r="F70" i="26"/>
  <c r="R69" i="26"/>
  <c r="R74" i="26" s="1"/>
  <c r="I69" i="26"/>
  <c r="F69" i="26"/>
  <c r="K68" i="26"/>
  <c r="I68" i="26"/>
  <c r="F68" i="26"/>
  <c r="I67" i="26"/>
  <c r="F67" i="26"/>
  <c r="K66" i="26"/>
  <c r="I66" i="26"/>
  <c r="F66" i="26"/>
  <c r="K65" i="26"/>
  <c r="I65" i="26"/>
  <c r="F65" i="26"/>
  <c r="K64" i="26"/>
  <c r="I64" i="26"/>
  <c r="F64" i="26"/>
  <c r="K63" i="26"/>
  <c r="I63" i="26"/>
  <c r="F63" i="26"/>
  <c r="K41" i="26"/>
  <c r="I41" i="26"/>
  <c r="F41" i="26"/>
  <c r="K40" i="26"/>
  <c r="I40" i="26"/>
  <c r="F40" i="26"/>
  <c r="K39" i="26"/>
  <c r="F39" i="26"/>
  <c r="K38" i="26"/>
  <c r="F38" i="26"/>
  <c r="K37" i="26"/>
  <c r="I37" i="26"/>
  <c r="F37" i="26"/>
  <c r="K36" i="26"/>
  <c r="I36" i="26"/>
  <c r="F36" i="26"/>
  <c r="K35" i="26"/>
  <c r="I35" i="26"/>
  <c r="F35" i="26"/>
  <c r="D30" i="26"/>
  <c r="D58" i="26" s="1"/>
  <c r="D93" i="26" s="1"/>
  <c r="D106" i="26" s="1"/>
  <c r="D121" i="26" s="1"/>
  <c r="D133" i="26" s="1"/>
  <c r="D149" i="26" s="1"/>
  <c r="F19" i="26"/>
  <c r="I18" i="26"/>
  <c r="F17" i="26"/>
  <c r="I16" i="26"/>
  <c r="F16" i="26"/>
  <c r="I14" i="26"/>
  <c r="F14" i="26"/>
  <c r="I13" i="26"/>
  <c r="F13" i="26"/>
  <c r="I12" i="26"/>
  <c r="F12" i="26"/>
  <c r="F11" i="26"/>
  <c r="M11" i="26" s="1"/>
  <c r="I10" i="26"/>
  <c r="F10" i="26"/>
  <c r="M12" i="26" l="1"/>
  <c r="M69" i="26"/>
  <c r="M15" i="26"/>
  <c r="M36" i="26"/>
  <c r="M17" i="26"/>
  <c r="M71" i="26"/>
  <c r="M321" i="26"/>
  <c r="M167" i="26"/>
  <c r="M39" i="26"/>
  <c r="M72" i="26"/>
  <c r="M331" i="26"/>
  <c r="M68" i="26"/>
  <c r="M101" i="26"/>
  <c r="M168" i="26"/>
  <c r="M73" i="26"/>
  <c r="M35" i="26"/>
  <c r="M40" i="26"/>
  <c r="M111" i="26"/>
  <c r="M184" i="26"/>
  <c r="M13" i="26"/>
  <c r="M70" i="26"/>
  <c r="M98" i="26"/>
  <c r="M41" i="26"/>
  <c r="M66" i="26"/>
  <c r="M37" i="26"/>
  <c r="M16" i="26"/>
  <c r="M100" i="26"/>
  <c r="M65" i="26"/>
  <c r="M243" i="26"/>
  <c r="I334" i="26"/>
  <c r="D338" i="26" s="1"/>
  <c r="F18" i="26"/>
  <c r="K18" i="26"/>
  <c r="K334" i="26" s="1"/>
  <c r="D339" i="26" s="1"/>
  <c r="M67" i="26"/>
  <c r="M38" i="26"/>
  <c r="M99" i="26"/>
  <c r="M64" i="26"/>
  <c r="D179" i="26"/>
  <c r="D209" i="26" s="1"/>
  <c r="D220" i="26" s="1"/>
  <c r="D238" i="26" s="1"/>
  <c r="D249" i="26" s="1"/>
  <c r="D259" i="26" s="1"/>
  <c r="D274" i="26" s="1"/>
  <c r="D162" i="26"/>
  <c r="M14" i="26"/>
  <c r="M63" i="26"/>
  <c r="M10" i="26"/>
  <c r="F299" i="25"/>
  <c r="M299" i="25" s="1"/>
  <c r="F298" i="25"/>
  <c r="M298" i="25" s="1"/>
  <c r="F334" i="26" l="1"/>
  <c r="D337" i="26" s="1"/>
  <c r="D341" i="26" s="1"/>
  <c r="M18" i="26"/>
  <c r="M20" i="26" s="1"/>
  <c r="M334" i="26" s="1"/>
  <c r="M339" i="26" s="1"/>
  <c r="D285" i="26"/>
  <c r="D295" i="26" s="1"/>
  <c r="D326" i="26"/>
  <c r="F320" i="25"/>
  <c r="M320" i="25" s="1"/>
  <c r="M321" i="25" s="1"/>
  <c r="L342" i="25"/>
  <c r="D348" i="25" s="1"/>
  <c r="J342" i="25"/>
  <c r="K339" i="25"/>
  <c r="F339" i="25"/>
  <c r="I310" i="25"/>
  <c r="F310" i="25"/>
  <c r="F297" i="25"/>
  <c r="M297" i="25" s="1"/>
  <c r="M300" i="25" s="1"/>
  <c r="E287" i="25"/>
  <c r="F287" i="25" s="1"/>
  <c r="M287" i="25" s="1"/>
  <c r="M288" i="25" s="1"/>
  <c r="F276" i="25"/>
  <c r="M276" i="25" s="1"/>
  <c r="M277" i="25" s="1"/>
  <c r="F258" i="25"/>
  <c r="M258" i="25" s="1"/>
  <c r="F257" i="25"/>
  <c r="M257" i="25" s="1"/>
  <c r="F256" i="25"/>
  <c r="M256" i="25" s="1"/>
  <c r="F246" i="25"/>
  <c r="M246" i="25" s="1"/>
  <c r="M247" i="25" s="1"/>
  <c r="I233" i="25"/>
  <c r="F233" i="25"/>
  <c r="F222" i="25"/>
  <c r="M222" i="25" s="1"/>
  <c r="F221" i="25"/>
  <c r="M221" i="25" s="1"/>
  <c r="E210" i="25"/>
  <c r="F210" i="25" s="1"/>
  <c r="M210" i="25" s="1"/>
  <c r="M211" i="25" s="1"/>
  <c r="F194" i="25"/>
  <c r="M194" i="25" s="1"/>
  <c r="M195" i="25" s="1"/>
  <c r="F184" i="25"/>
  <c r="M184" i="25" s="1"/>
  <c r="F183" i="25"/>
  <c r="M183" i="25" s="1"/>
  <c r="I182" i="25"/>
  <c r="F182" i="25"/>
  <c r="K166" i="25"/>
  <c r="F166" i="25"/>
  <c r="K165" i="25"/>
  <c r="F165" i="25"/>
  <c r="E154" i="25"/>
  <c r="F154" i="25" s="1"/>
  <c r="M154" i="25" s="1"/>
  <c r="E153" i="25"/>
  <c r="F153" i="25" s="1"/>
  <c r="M153" i="25" s="1"/>
  <c r="F138" i="25"/>
  <c r="M138" i="25" s="1"/>
  <c r="E137" i="25"/>
  <c r="F137" i="25" s="1"/>
  <c r="M137" i="25" s="1"/>
  <c r="M139" i="25" s="1"/>
  <c r="F126" i="25"/>
  <c r="M126" i="25" s="1"/>
  <c r="F125" i="25"/>
  <c r="M125" i="25" s="1"/>
  <c r="I110" i="25"/>
  <c r="F110" i="25"/>
  <c r="I100" i="25"/>
  <c r="F100" i="25"/>
  <c r="M100" i="25" s="1"/>
  <c r="I99" i="25"/>
  <c r="F99" i="25"/>
  <c r="K98" i="25"/>
  <c r="I98" i="25"/>
  <c r="F98" i="25"/>
  <c r="K97" i="25"/>
  <c r="I97" i="25"/>
  <c r="F97" i="25"/>
  <c r="K72" i="25"/>
  <c r="I72" i="25"/>
  <c r="F72" i="25"/>
  <c r="I71" i="25"/>
  <c r="F71" i="25"/>
  <c r="K70" i="25"/>
  <c r="I70" i="25"/>
  <c r="F70" i="25"/>
  <c r="K69" i="25"/>
  <c r="I69" i="25"/>
  <c r="F69" i="25"/>
  <c r="R68" i="25"/>
  <c r="R73" i="25" s="1"/>
  <c r="I68" i="25"/>
  <c r="F68" i="25"/>
  <c r="K67" i="25"/>
  <c r="I67" i="25"/>
  <c r="F67" i="25"/>
  <c r="I66" i="25"/>
  <c r="F66" i="25"/>
  <c r="K65" i="25"/>
  <c r="I65" i="25"/>
  <c r="F65" i="25"/>
  <c r="K64" i="25"/>
  <c r="I64" i="25"/>
  <c r="F64" i="25"/>
  <c r="K63" i="25"/>
  <c r="I63" i="25"/>
  <c r="F63" i="25"/>
  <c r="K62" i="25"/>
  <c r="I62" i="25"/>
  <c r="F62" i="25"/>
  <c r="K40" i="25"/>
  <c r="I40" i="25"/>
  <c r="F40" i="25"/>
  <c r="K39" i="25"/>
  <c r="I39" i="25"/>
  <c r="F39" i="25"/>
  <c r="K38" i="25"/>
  <c r="F38" i="25"/>
  <c r="K37" i="25"/>
  <c r="F37" i="25"/>
  <c r="K36" i="25"/>
  <c r="I36" i="25"/>
  <c r="F36" i="25"/>
  <c r="K35" i="25"/>
  <c r="I35" i="25"/>
  <c r="F35" i="25"/>
  <c r="K34" i="25"/>
  <c r="I34" i="25"/>
  <c r="F34" i="25"/>
  <c r="D29" i="25"/>
  <c r="D57" i="25" s="1"/>
  <c r="D92" i="25" s="1"/>
  <c r="D105" i="25" s="1"/>
  <c r="D120" i="25" s="1"/>
  <c r="D132" i="25" s="1"/>
  <c r="D148" i="25" s="1"/>
  <c r="I18" i="25"/>
  <c r="F18" i="25"/>
  <c r="E17" i="25"/>
  <c r="K17" i="25" s="1"/>
  <c r="I16" i="25"/>
  <c r="F16" i="25"/>
  <c r="I15" i="25"/>
  <c r="F15" i="25"/>
  <c r="I14" i="25"/>
  <c r="F14" i="25"/>
  <c r="I13" i="25"/>
  <c r="F13" i="25"/>
  <c r="I12" i="25"/>
  <c r="F12" i="25"/>
  <c r="F11" i="25"/>
  <c r="M11" i="25" s="1"/>
  <c r="I10" i="25"/>
  <c r="F10" i="25"/>
  <c r="M155" i="25" l="1"/>
  <c r="M64" i="25"/>
  <c r="M339" i="25"/>
  <c r="M340" i="25" s="1"/>
  <c r="D316" i="26"/>
  <c r="D306" i="26"/>
  <c r="M14" i="25"/>
  <c r="M99" i="25"/>
  <c r="M127" i="25"/>
  <c r="M15" i="25"/>
  <c r="M40" i="25"/>
  <c r="M63" i="25"/>
  <c r="M72" i="25"/>
  <c r="M71" i="25"/>
  <c r="M165" i="25"/>
  <c r="M233" i="25"/>
  <c r="M234" i="25" s="1"/>
  <c r="M13" i="25"/>
  <c r="M68" i="25"/>
  <c r="M70" i="25"/>
  <c r="M182" i="25"/>
  <c r="M185" i="25" s="1"/>
  <c r="M223" i="25"/>
  <c r="M39" i="25"/>
  <c r="M110" i="25"/>
  <c r="M111" i="25" s="1"/>
  <c r="M35" i="25"/>
  <c r="M16" i="25"/>
  <c r="M98" i="25"/>
  <c r="M259" i="25"/>
  <c r="M37" i="25"/>
  <c r="M62" i="25"/>
  <c r="M67" i="25"/>
  <c r="M166" i="25"/>
  <c r="M97" i="25"/>
  <c r="M101" i="25" s="1"/>
  <c r="M38" i="25"/>
  <c r="K342" i="25"/>
  <c r="D347" i="25" s="1"/>
  <c r="M34" i="25"/>
  <c r="M18" i="25"/>
  <c r="M12" i="25"/>
  <c r="M310" i="25"/>
  <c r="M311" i="25" s="1"/>
  <c r="M69" i="25"/>
  <c r="M66" i="25"/>
  <c r="M65" i="25"/>
  <c r="M36" i="25"/>
  <c r="D177" i="25"/>
  <c r="D189" i="25" s="1"/>
  <c r="D205" i="25" s="1"/>
  <c r="D216" i="25" s="1"/>
  <c r="D228" i="25" s="1"/>
  <c r="D241" i="25" s="1"/>
  <c r="D251" i="25" s="1"/>
  <c r="D271" i="25" s="1"/>
  <c r="D160" i="25"/>
  <c r="I17" i="25"/>
  <c r="I342" i="25" s="1"/>
  <c r="D346" i="25" s="1"/>
  <c r="F17" i="25"/>
  <c r="F342" i="25" s="1"/>
  <c r="D345" i="25" s="1"/>
  <c r="M10" i="25"/>
  <c r="I308" i="24"/>
  <c r="F308" i="24"/>
  <c r="F222" i="24"/>
  <c r="M222" i="24" s="1"/>
  <c r="D349" i="25" l="1"/>
  <c r="M308" i="24"/>
  <c r="M309" i="24" s="1"/>
  <c r="M167" i="25"/>
  <c r="M41" i="25"/>
  <c r="M73" i="25"/>
  <c r="M17" i="25"/>
  <c r="M19" i="25" s="1"/>
  <c r="D334" i="25"/>
  <c r="D282" i="25"/>
  <c r="D292" i="25" s="1"/>
  <c r="D305" i="25" s="1"/>
  <c r="I12" i="24"/>
  <c r="L324" i="24"/>
  <c r="D330" i="24" s="1"/>
  <c r="J324" i="24"/>
  <c r="K321" i="24"/>
  <c r="F321" i="24"/>
  <c r="F297" i="24"/>
  <c r="M297" i="24" s="1"/>
  <c r="M298" i="24" s="1"/>
  <c r="E287" i="24"/>
  <c r="F287" i="24" s="1"/>
  <c r="M287" i="24" s="1"/>
  <c r="M288" i="24" s="1"/>
  <c r="F276" i="24"/>
  <c r="M276" i="24" s="1"/>
  <c r="M277" i="24" s="1"/>
  <c r="F258" i="24"/>
  <c r="M258" i="24" s="1"/>
  <c r="F257" i="24"/>
  <c r="M257" i="24" s="1"/>
  <c r="F256" i="24"/>
  <c r="M256" i="24" s="1"/>
  <c r="F246" i="24"/>
  <c r="M246" i="24" s="1"/>
  <c r="M247" i="24" s="1"/>
  <c r="I233" i="24"/>
  <c r="F233" i="24"/>
  <c r="F221" i="24"/>
  <c r="M221" i="24" s="1"/>
  <c r="M223" i="24" s="1"/>
  <c r="E210" i="24"/>
  <c r="F210" i="24" s="1"/>
  <c r="M210" i="24" s="1"/>
  <c r="M211" i="24" s="1"/>
  <c r="F194" i="24"/>
  <c r="M194" i="24" s="1"/>
  <c r="M195" i="24" s="1"/>
  <c r="F184" i="24"/>
  <c r="M184" i="24" s="1"/>
  <c r="F183" i="24"/>
  <c r="M183" i="24" s="1"/>
  <c r="I182" i="24"/>
  <c r="F182" i="24"/>
  <c r="K166" i="24"/>
  <c r="F166" i="24"/>
  <c r="K165" i="24"/>
  <c r="F165" i="24"/>
  <c r="E154" i="24"/>
  <c r="F154" i="24" s="1"/>
  <c r="M154" i="24" s="1"/>
  <c r="E153" i="24"/>
  <c r="F153" i="24" s="1"/>
  <c r="M153" i="24" s="1"/>
  <c r="F138" i="24"/>
  <c r="M138" i="24" s="1"/>
  <c r="E137" i="24"/>
  <c r="F137" i="24" s="1"/>
  <c r="M137" i="24" s="1"/>
  <c r="F126" i="24"/>
  <c r="M126" i="24" s="1"/>
  <c r="F125" i="24"/>
  <c r="M125" i="24" s="1"/>
  <c r="I110" i="24"/>
  <c r="F110" i="24"/>
  <c r="I100" i="24"/>
  <c r="F100" i="24"/>
  <c r="I99" i="24"/>
  <c r="F99" i="24"/>
  <c r="M99" i="24" s="1"/>
  <c r="K98" i="24"/>
  <c r="I98" i="24"/>
  <c r="F98" i="24"/>
  <c r="K97" i="24"/>
  <c r="I97" i="24"/>
  <c r="F97" i="24"/>
  <c r="K72" i="24"/>
  <c r="I72" i="24"/>
  <c r="F72" i="24"/>
  <c r="I71" i="24"/>
  <c r="F71" i="24"/>
  <c r="K70" i="24"/>
  <c r="I70" i="24"/>
  <c r="F70" i="24"/>
  <c r="K69" i="24"/>
  <c r="I69" i="24"/>
  <c r="F69" i="24"/>
  <c r="R68" i="24"/>
  <c r="R73" i="24" s="1"/>
  <c r="I68" i="24"/>
  <c r="F68" i="24"/>
  <c r="K67" i="24"/>
  <c r="I67" i="24"/>
  <c r="F67" i="24"/>
  <c r="I66" i="24"/>
  <c r="F66" i="24"/>
  <c r="K65" i="24"/>
  <c r="I65" i="24"/>
  <c r="F65" i="24"/>
  <c r="K64" i="24"/>
  <c r="I64" i="24"/>
  <c r="F64" i="24"/>
  <c r="K63" i="24"/>
  <c r="I63" i="24"/>
  <c r="F63" i="24"/>
  <c r="K62" i="24"/>
  <c r="I62" i="24"/>
  <c r="F62" i="24"/>
  <c r="K40" i="24"/>
  <c r="I40" i="24"/>
  <c r="F40" i="24"/>
  <c r="K39" i="24"/>
  <c r="I39" i="24"/>
  <c r="F39" i="24"/>
  <c r="K38" i="24"/>
  <c r="F38" i="24"/>
  <c r="K37" i="24"/>
  <c r="F37" i="24"/>
  <c r="K36" i="24"/>
  <c r="I36" i="24"/>
  <c r="F36" i="24"/>
  <c r="K35" i="24"/>
  <c r="I35" i="24"/>
  <c r="F35" i="24"/>
  <c r="K34" i="24"/>
  <c r="I34" i="24"/>
  <c r="F34" i="24"/>
  <c r="D29" i="24"/>
  <c r="D57" i="24" s="1"/>
  <c r="D92" i="24" s="1"/>
  <c r="D105" i="24" s="1"/>
  <c r="D120" i="24" s="1"/>
  <c r="D132" i="24" s="1"/>
  <c r="D148" i="24" s="1"/>
  <c r="I18" i="24"/>
  <c r="F18" i="24"/>
  <c r="E17" i="24"/>
  <c r="K17" i="24" s="1"/>
  <c r="I16" i="24"/>
  <c r="F16" i="24"/>
  <c r="I15" i="24"/>
  <c r="F15" i="24"/>
  <c r="I14" i="24"/>
  <c r="F14" i="24"/>
  <c r="I13" i="24"/>
  <c r="F13" i="24"/>
  <c r="F12" i="24"/>
  <c r="F11" i="24"/>
  <c r="I10" i="24"/>
  <c r="F10" i="24"/>
  <c r="M342" i="25" l="1"/>
  <c r="M347" i="25" s="1"/>
  <c r="M12" i="24"/>
  <c r="M38" i="24"/>
  <c r="M110" i="24"/>
  <c r="M111" i="24" s="1"/>
  <c r="M155" i="24"/>
  <c r="M35" i="24"/>
  <c r="M15" i="24"/>
  <c r="M139" i="24"/>
  <c r="M259" i="24"/>
  <c r="M233" i="24"/>
  <c r="M234" i="24" s="1"/>
  <c r="M16" i="24"/>
  <c r="M63" i="24"/>
  <c r="M100" i="24"/>
  <c r="M40" i="24"/>
  <c r="M64" i="24"/>
  <c r="M14" i="24"/>
  <c r="M97" i="24"/>
  <c r="M127" i="24"/>
  <c r="M182" i="24"/>
  <c r="M185" i="24" s="1"/>
  <c r="M37" i="24"/>
  <c r="M67" i="24"/>
  <c r="M71" i="24"/>
  <c r="M321" i="24"/>
  <c r="M322" i="24" s="1"/>
  <c r="M72" i="24"/>
  <c r="M13" i="24"/>
  <c r="M34" i="24"/>
  <c r="M68" i="24"/>
  <c r="M165" i="24"/>
  <c r="M70" i="24"/>
  <c r="M98" i="24"/>
  <c r="M66" i="24"/>
  <c r="M39" i="24"/>
  <c r="M18" i="24"/>
  <c r="M166" i="24"/>
  <c r="M167" i="24" s="1"/>
  <c r="M62" i="24"/>
  <c r="M65" i="24"/>
  <c r="D160" i="24"/>
  <c r="D177" i="24"/>
  <c r="D189" i="24" s="1"/>
  <c r="D205" i="24" s="1"/>
  <c r="D216" i="24" s="1"/>
  <c r="D228" i="24" s="1"/>
  <c r="D241" i="24" s="1"/>
  <c r="D251" i="24" s="1"/>
  <c r="D271" i="24" s="1"/>
  <c r="M10" i="24"/>
  <c r="M11" i="24"/>
  <c r="K324" i="24"/>
  <c r="D329" i="24" s="1"/>
  <c r="M36" i="24"/>
  <c r="M69" i="24"/>
  <c r="F17" i="24"/>
  <c r="F324" i="24" s="1"/>
  <c r="D327" i="24" s="1"/>
  <c r="I17" i="24"/>
  <c r="I324" i="24" s="1"/>
  <c r="D328" i="24" s="1"/>
  <c r="M41" i="24" l="1"/>
  <c r="M101" i="24"/>
  <c r="M73" i="24"/>
  <c r="D331" i="24"/>
  <c r="M17" i="24"/>
  <c r="M19" i="24" s="1"/>
  <c r="D282" i="24"/>
  <c r="D292" i="24" s="1"/>
  <c r="D303" i="24" s="1"/>
  <c r="D316" i="24"/>
  <c r="F257" i="23"/>
  <c r="M257" i="23" s="1"/>
  <c r="M324" i="24" l="1"/>
  <c r="M329" i="24" s="1"/>
  <c r="K40" i="23"/>
  <c r="I40" i="23"/>
  <c r="F40" i="23"/>
  <c r="K34" i="23"/>
  <c r="I34" i="23"/>
  <c r="F34" i="23"/>
  <c r="F317" i="23"/>
  <c r="M317" i="23" s="1"/>
  <c r="M318" i="23" s="1"/>
  <c r="L341" i="23"/>
  <c r="D347" i="23" s="1"/>
  <c r="J341" i="23"/>
  <c r="K338" i="23"/>
  <c r="F338" i="23"/>
  <c r="M338" i="23" s="1"/>
  <c r="M339" i="23" s="1"/>
  <c r="F307" i="23"/>
  <c r="M307" i="23" s="1"/>
  <c r="M308" i="23" s="1"/>
  <c r="F296" i="23"/>
  <c r="M296" i="23" s="1"/>
  <c r="M297" i="23" s="1"/>
  <c r="E286" i="23"/>
  <c r="F286" i="23" s="1"/>
  <c r="M286" i="23" s="1"/>
  <c r="M287" i="23" s="1"/>
  <c r="F275" i="23"/>
  <c r="M275" i="23" s="1"/>
  <c r="M276" i="23" s="1"/>
  <c r="F256" i="23"/>
  <c r="M256" i="23" s="1"/>
  <c r="F255" i="23"/>
  <c r="M255" i="23" s="1"/>
  <c r="M258" i="23" s="1"/>
  <c r="F245" i="23"/>
  <c r="M245" i="23" s="1"/>
  <c r="M246" i="23" s="1"/>
  <c r="I232" i="23"/>
  <c r="F232" i="23"/>
  <c r="F221" i="23"/>
  <c r="M221" i="23" s="1"/>
  <c r="M222" i="23" s="1"/>
  <c r="E210" i="23"/>
  <c r="F210" i="23" s="1"/>
  <c r="M210" i="23" s="1"/>
  <c r="M211" i="23" s="1"/>
  <c r="F196" i="23"/>
  <c r="M196" i="23" s="1"/>
  <c r="M197" i="23" s="1"/>
  <c r="F186" i="23"/>
  <c r="M186" i="23" s="1"/>
  <c r="F185" i="23"/>
  <c r="M185" i="23" s="1"/>
  <c r="I184" i="23"/>
  <c r="F184" i="23"/>
  <c r="K169" i="23"/>
  <c r="F169" i="23"/>
  <c r="K168" i="23"/>
  <c r="F168" i="23"/>
  <c r="E157" i="23"/>
  <c r="F157" i="23" s="1"/>
  <c r="M157" i="23" s="1"/>
  <c r="F156" i="23"/>
  <c r="M156" i="23" s="1"/>
  <c r="F155" i="23"/>
  <c r="M155" i="23" s="1"/>
  <c r="E154" i="23"/>
  <c r="F154" i="23" s="1"/>
  <c r="M154" i="23" s="1"/>
  <c r="F139" i="23"/>
  <c r="M139" i="23" s="1"/>
  <c r="E138" i="23"/>
  <c r="F138" i="23" s="1"/>
  <c r="M138" i="23" s="1"/>
  <c r="M140" i="23" s="1"/>
  <c r="F127" i="23"/>
  <c r="M127" i="23" s="1"/>
  <c r="F126" i="23"/>
  <c r="M126" i="23" s="1"/>
  <c r="I111" i="23"/>
  <c r="F111" i="23"/>
  <c r="I101" i="23"/>
  <c r="F101" i="23"/>
  <c r="M101" i="23" s="1"/>
  <c r="I100" i="23"/>
  <c r="F100" i="23"/>
  <c r="M100" i="23" s="1"/>
  <c r="I99" i="23"/>
  <c r="F99" i="23"/>
  <c r="K98" i="23"/>
  <c r="I98" i="23"/>
  <c r="F98" i="23"/>
  <c r="K97" i="23"/>
  <c r="I97" i="23"/>
  <c r="F97" i="23"/>
  <c r="K72" i="23"/>
  <c r="I72" i="23"/>
  <c r="F72" i="23"/>
  <c r="I71" i="23"/>
  <c r="F71" i="23"/>
  <c r="K70" i="23"/>
  <c r="I70" i="23"/>
  <c r="F70" i="23"/>
  <c r="K69" i="23"/>
  <c r="I69" i="23"/>
  <c r="F69" i="23"/>
  <c r="R68" i="23"/>
  <c r="R73" i="23" s="1"/>
  <c r="I68" i="23"/>
  <c r="F68" i="23"/>
  <c r="M68" i="23" s="1"/>
  <c r="K67" i="23"/>
  <c r="I67" i="23"/>
  <c r="F67" i="23"/>
  <c r="I66" i="23"/>
  <c r="F66" i="23"/>
  <c r="K65" i="23"/>
  <c r="I65" i="23"/>
  <c r="F65" i="23"/>
  <c r="K64" i="23"/>
  <c r="I64" i="23"/>
  <c r="F64" i="23"/>
  <c r="K63" i="23"/>
  <c r="I63" i="23"/>
  <c r="F63" i="23"/>
  <c r="K62" i="23"/>
  <c r="I62" i="23"/>
  <c r="F62" i="23"/>
  <c r="K39" i="23"/>
  <c r="I39" i="23"/>
  <c r="F39" i="23"/>
  <c r="K38" i="23"/>
  <c r="F38" i="23"/>
  <c r="K37" i="23"/>
  <c r="F37" i="23"/>
  <c r="K36" i="23"/>
  <c r="I36" i="23"/>
  <c r="F36" i="23"/>
  <c r="K35" i="23"/>
  <c r="D29" i="23"/>
  <c r="D57" i="23" s="1"/>
  <c r="D92" i="23" s="1"/>
  <c r="D106" i="23" s="1"/>
  <c r="D121" i="23" s="1"/>
  <c r="D133" i="23" s="1"/>
  <c r="D149" i="23" s="1"/>
  <c r="I18" i="23"/>
  <c r="F18" i="23"/>
  <c r="E17" i="23"/>
  <c r="K17" i="23" s="1"/>
  <c r="I16" i="23"/>
  <c r="F16" i="23"/>
  <c r="M16" i="23" s="1"/>
  <c r="I15" i="23"/>
  <c r="F15" i="23"/>
  <c r="I14" i="23"/>
  <c r="F14" i="23"/>
  <c r="M14" i="23" s="1"/>
  <c r="I13" i="23"/>
  <c r="F13" i="23"/>
  <c r="I12" i="23"/>
  <c r="F12" i="23"/>
  <c r="F11" i="23"/>
  <c r="M11" i="23" s="1"/>
  <c r="I10" i="23"/>
  <c r="F10" i="23"/>
  <c r="M15" i="23" l="1"/>
  <c r="M63" i="23"/>
  <c r="M128" i="23"/>
  <c r="M72" i="23"/>
  <c r="M66" i="23"/>
  <c r="M158" i="23"/>
  <c r="M71" i="23"/>
  <c r="M34" i="23"/>
  <c r="K341" i="23"/>
  <c r="D346" i="23" s="1"/>
  <c r="M38" i="23"/>
  <c r="M37" i="23"/>
  <c r="M10" i="23"/>
  <c r="M98" i="23"/>
  <c r="M40" i="23"/>
  <c r="M184" i="23"/>
  <c r="M187" i="23" s="1"/>
  <c r="M62" i="23"/>
  <c r="M70" i="23"/>
  <c r="M99" i="23"/>
  <c r="M12" i="23"/>
  <c r="M18" i="23"/>
  <c r="M64" i="23"/>
  <c r="M168" i="23"/>
  <c r="M232" i="23"/>
  <c r="M233" i="23" s="1"/>
  <c r="M67" i="23"/>
  <c r="M97" i="23"/>
  <c r="M111" i="23"/>
  <c r="M112" i="23" s="1"/>
  <c r="M65" i="23"/>
  <c r="M13" i="23"/>
  <c r="M69" i="23"/>
  <c r="M169" i="23"/>
  <c r="M170" i="23" s="1"/>
  <c r="M39" i="23"/>
  <c r="M36" i="23"/>
  <c r="D179" i="23"/>
  <c r="D191" i="23" s="1"/>
  <c r="D205" i="23" s="1"/>
  <c r="D216" i="23" s="1"/>
  <c r="D227" i="23" s="1"/>
  <c r="D163" i="23"/>
  <c r="I35" i="23"/>
  <c r="I17" i="23"/>
  <c r="F35" i="23"/>
  <c r="F17" i="23"/>
  <c r="I183" i="22"/>
  <c r="M102" i="23" l="1"/>
  <c r="F341" i="23"/>
  <c r="D344" i="23" s="1"/>
  <c r="M73" i="23"/>
  <c r="D240" i="23"/>
  <c r="D250" i="23" s="1"/>
  <c r="D270" i="23" s="1"/>
  <c r="M17" i="23"/>
  <c r="M19" i="23" s="1"/>
  <c r="M35" i="23"/>
  <c r="M41" i="23" s="1"/>
  <c r="I341" i="23"/>
  <c r="D345" i="23" s="1"/>
  <c r="D348" i="23" s="1"/>
  <c r="M341" i="23" l="1"/>
  <c r="M346" i="23" s="1"/>
  <c r="D333" i="23"/>
  <c r="D281" i="23"/>
  <c r="D291" i="23" s="1"/>
  <c r="D302" i="23" s="1"/>
  <c r="F184" i="22"/>
  <c r="M184" i="22" s="1"/>
  <c r="I35" i="22"/>
  <c r="L323" i="22" l="1"/>
  <c r="D329" i="22" s="1"/>
  <c r="J323" i="22"/>
  <c r="K320" i="22"/>
  <c r="F320" i="22"/>
  <c r="F308" i="22"/>
  <c r="M308" i="22" s="1"/>
  <c r="M309" i="22" s="1"/>
  <c r="F298" i="22"/>
  <c r="M298" i="22" s="1"/>
  <c r="M299" i="22" s="1"/>
  <c r="E288" i="22"/>
  <c r="F288" i="22" s="1"/>
  <c r="M288" i="22" s="1"/>
  <c r="M289" i="22" s="1"/>
  <c r="F277" i="22"/>
  <c r="M277" i="22" s="1"/>
  <c r="M278" i="22" s="1"/>
  <c r="F267" i="22"/>
  <c r="M267" i="22" s="1"/>
  <c r="F266" i="22"/>
  <c r="M266" i="22" s="1"/>
  <c r="F256" i="22"/>
  <c r="M256" i="22" s="1"/>
  <c r="M257" i="22" s="1"/>
  <c r="I245" i="22"/>
  <c r="F245" i="22"/>
  <c r="I234" i="22"/>
  <c r="F234" i="22"/>
  <c r="F223" i="22"/>
  <c r="M223" i="22" s="1"/>
  <c r="M224" i="22" s="1"/>
  <c r="E212" i="22"/>
  <c r="F212" i="22" s="1"/>
  <c r="M212" i="22" s="1"/>
  <c r="M213" i="22" s="1"/>
  <c r="F195" i="22"/>
  <c r="M195" i="22" s="1"/>
  <c r="M196" i="22" s="1"/>
  <c r="F185" i="22"/>
  <c r="M185" i="22" s="1"/>
  <c r="F183" i="22"/>
  <c r="M183" i="22" s="1"/>
  <c r="K168" i="22"/>
  <c r="F168" i="22"/>
  <c r="K167" i="22"/>
  <c r="F167" i="22"/>
  <c r="E156" i="22"/>
  <c r="F156" i="22" s="1"/>
  <c r="M156" i="22" s="1"/>
  <c r="F155" i="22"/>
  <c r="M155" i="22" s="1"/>
  <c r="F154" i="22"/>
  <c r="M154" i="22" s="1"/>
  <c r="E153" i="22"/>
  <c r="F153" i="22" s="1"/>
  <c r="M153" i="22" s="1"/>
  <c r="F138" i="22"/>
  <c r="M138" i="22" s="1"/>
  <c r="E137" i="22"/>
  <c r="F137" i="22" s="1"/>
  <c r="M137" i="22" s="1"/>
  <c r="F126" i="22"/>
  <c r="M126" i="22" s="1"/>
  <c r="F125" i="22"/>
  <c r="M125" i="22" s="1"/>
  <c r="I110" i="22"/>
  <c r="F110" i="22"/>
  <c r="I100" i="22"/>
  <c r="F100" i="22"/>
  <c r="I99" i="22"/>
  <c r="F99" i="22"/>
  <c r="I98" i="22"/>
  <c r="F98" i="22"/>
  <c r="K97" i="22"/>
  <c r="I97" i="22"/>
  <c r="F97" i="22"/>
  <c r="K96" i="22"/>
  <c r="I96" i="22"/>
  <c r="F96" i="22"/>
  <c r="K71" i="22"/>
  <c r="I71" i="22"/>
  <c r="F71" i="22"/>
  <c r="I70" i="22"/>
  <c r="F70" i="22"/>
  <c r="K69" i="22"/>
  <c r="I69" i="22"/>
  <c r="F69" i="22"/>
  <c r="K68" i="22"/>
  <c r="I68" i="22"/>
  <c r="F68" i="22"/>
  <c r="R67" i="22"/>
  <c r="R72" i="22" s="1"/>
  <c r="I67" i="22"/>
  <c r="F67" i="22"/>
  <c r="K66" i="22"/>
  <c r="I66" i="22"/>
  <c r="F66" i="22"/>
  <c r="I65" i="22"/>
  <c r="F65" i="22"/>
  <c r="K64" i="22"/>
  <c r="I64" i="22"/>
  <c r="F64" i="22"/>
  <c r="K63" i="22"/>
  <c r="I63" i="22"/>
  <c r="F63" i="22"/>
  <c r="K62" i="22"/>
  <c r="I62" i="22"/>
  <c r="F62" i="22"/>
  <c r="K61" i="22"/>
  <c r="I61" i="22"/>
  <c r="F61" i="22"/>
  <c r="K39" i="22"/>
  <c r="I39" i="22"/>
  <c r="F39" i="22"/>
  <c r="K38" i="22"/>
  <c r="I38" i="22"/>
  <c r="F38" i="22"/>
  <c r="K37" i="22"/>
  <c r="F37" i="22"/>
  <c r="K36" i="22"/>
  <c r="F36" i="22"/>
  <c r="K35" i="22"/>
  <c r="F35" i="22"/>
  <c r="E34" i="22"/>
  <c r="K34" i="22" s="1"/>
  <c r="D29" i="22"/>
  <c r="D56" i="22" s="1"/>
  <c r="D91" i="22" s="1"/>
  <c r="D105" i="22" s="1"/>
  <c r="D120" i="22" s="1"/>
  <c r="D132" i="22" s="1"/>
  <c r="D148" i="22" s="1"/>
  <c r="I18" i="22"/>
  <c r="F18" i="22"/>
  <c r="E17" i="22"/>
  <c r="I17" i="22" s="1"/>
  <c r="I16" i="22"/>
  <c r="F16" i="22"/>
  <c r="I15" i="22"/>
  <c r="F15" i="22"/>
  <c r="I14" i="22"/>
  <c r="F14" i="22"/>
  <c r="I13" i="22"/>
  <c r="F13" i="22"/>
  <c r="I12" i="22"/>
  <c r="F12" i="22"/>
  <c r="F11" i="22"/>
  <c r="M11" i="22" s="1"/>
  <c r="I10" i="22"/>
  <c r="F10" i="22"/>
  <c r="M10" i="22" s="1"/>
  <c r="M127" i="22" l="1"/>
  <c r="M16" i="22"/>
  <c r="M96" i="22"/>
  <c r="M110" i="22"/>
  <c r="M111" i="22" s="1"/>
  <c r="M268" i="22"/>
  <c r="M186" i="22"/>
  <c r="M13" i="22"/>
  <c r="M139" i="22"/>
  <c r="M157" i="22"/>
  <c r="M98" i="22"/>
  <c r="M66" i="22"/>
  <c r="M70" i="22"/>
  <c r="M64" i="22"/>
  <c r="M61" i="22"/>
  <c r="M62" i="22"/>
  <c r="M37" i="22"/>
  <c r="M234" i="22"/>
  <c r="M235" i="22" s="1"/>
  <c r="M68" i="22"/>
  <c r="M39" i="22"/>
  <c r="M18" i="22"/>
  <c r="M63" i="22"/>
  <c r="M71" i="22"/>
  <c r="M12" i="22"/>
  <c r="M97" i="22"/>
  <c r="M14" i="22"/>
  <c r="M167" i="22"/>
  <c r="K17" i="22"/>
  <c r="K323" i="22" s="1"/>
  <c r="D328" i="22" s="1"/>
  <c r="M99" i="22"/>
  <c r="M38" i="22"/>
  <c r="M100" i="22"/>
  <c r="M35" i="22"/>
  <c r="M245" i="22"/>
  <c r="M246" i="22" s="1"/>
  <c r="M320" i="22"/>
  <c r="M321" i="22" s="1"/>
  <c r="M67" i="22"/>
  <c r="M15" i="22"/>
  <c r="M69" i="22"/>
  <c r="M36" i="22"/>
  <c r="M65" i="22"/>
  <c r="M168" i="22"/>
  <c r="D162" i="22"/>
  <c r="D178" i="22"/>
  <c r="D190" i="22" s="1"/>
  <c r="D207" i="22" s="1"/>
  <c r="D218" i="22" s="1"/>
  <c r="D229" i="22" s="1"/>
  <c r="D240" i="22" s="1"/>
  <c r="D251" i="22" s="1"/>
  <c r="D261" i="22" s="1"/>
  <c r="D272" i="22" s="1"/>
  <c r="F34" i="22"/>
  <c r="I34" i="22"/>
  <c r="I323" i="22" s="1"/>
  <c r="D327" i="22" s="1"/>
  <c r="F17" i="22"/>
  <c r="M169" i="22" l="1"/>
  <c r="M101" i="22"/>
  <c r="M72" i="22"/>
  <c r="M17" i="22"/>
  <c r="M19" i="22" s="1"/>
  <c r="M34" i="22"/>
  <c r="M40" i="22" s="1"/>
  <c r="F323" i="22"/>
  <c r="D326" i="22" s="1"/>
  <c r="D330" i="22" s="1"/>
  <c r="D315" i="22"/>
  <c r="D283" i="22"/>
  <c r="D293" i="22" s="1"/>
  <c r="D303" i="22" s="1"/>
  <c r="F268" i="21"/>
  <c r="M268" i="21" s="1"/>
  <c r="M323" i="22" l="1"/>
  <c r="M328" i="22" s="1"/>
  <c r="K64" i="21"/>
  <c r="I64" i="21"/>
  <c r="F64" i="21"/>
  <c r="K62" i="21"/>
  <c r="I62" i="21"/>
  <c r="F62" i="21"/>
  <c r="K39" i="21"/>
  <c r="I39" i="21"/>
  <c r="K38" i="21"/>
  <c r="I38" i="21"/>
  <c r="F38" i="21"/>
  <c r="M38" i="21" l="1"/>
  <c r="M62" i="21"/>
  <c r="M64" i="21"/>
  <c r="F320" i="21"/>
  <c r="M320" i="21" s="1"/>
  <c r="M321" i="21" s="1"/>
  <c r="L343" i="21"/>
  <c r="D349" i="21" s="1"/>
  <c r="J343" i="21"/>
  <c r="K340" i="21"/>
  <c r="F340" i="21"/>
  <c r="F310" i="21"/>
  <c r="M310" i="21" s="1"/>
  <c r="M311" i="21" s="1"/>
  <c r="F300" i="21"/>
  <c r="M300" i="21" s="1"/>
  <c r="M301" i="21" s="1"/>
  <c r="E290" i="21"/>
  <c r="F290" i="21" s="1"/>
  <c r="M290" i="21" s="1"/>
  <c r="M291" i="21" s="1"/>
  <c r="F279" i="21"/>
  <c r="M279" i="21" s="1"/>
  <c r="M280" i="21" s="1"/>
  <c r="F267" i="21"/>
  <c r="M267" i="21" s="1"/>
  <c r="F266" i="21"/>
  <c r="M266" i="21" s="1"/>
  <c r="F256" i="21"/>
  <c r="M256" i="21" s="1"/>
  <c r="M257" i="21" s="1"/>
  <c r="I245" i="21"/>
  <c r="F245" i="21"/>
  <c r="I234" i="21"/>
  <c r="F234" i="21"/>
  <c r="F223" i="21"/>
  <c r="M223" i="21" s="1"/>
  <c r="M224" i="21" s="1"/>
  <c r="E212" i="21"/>
  <c r="F212" i="21" s="1"/>
  <c r="M212" i="21" s="1"/>
  <c r="M213" i="21" s="1"/>
  <c r="F193" i="21"/>
  <c r="M193" i="21" s="1"/>
  <c r="M194" i="21" s="1"/>
  <c r="F183" i="21"/>
  <c r="M183" i="21" s="1"/>
  <c r="F182" i="21"/>
  <c r="M182" i="21" s="1"/>
  <c r="K170" i="21"/>
  <c r="F170" i="21"/>
  <c r="K169" i="21"/>
  <c r="F169" i="21"/>
  <c r="E158" i="21"/>
  <c r="F158" i="21" s="1"/>
  <c r="M158" i="21" s="1"/>
  <c r="F157" i="21"/>
  <c r="M157" i="21" s="1"/>
  <c r="F156" i="21"/>
  <c r="M156" i="21" s="1"/>
  <c r="F155" i="21"/>
  <c r="M155" i="21" s="1"/>
  <c r="F154" i="21"/>
  <c r="M154" i="21" s="1"/>
  <c r="E153" i="21"/>
  <c r="F153" i="21" s="1"/>
  <c r="M153" i="21" s="1"/>
  <c r="F138" i="21"/>
  <c r="M138" i="21" s="1"/>
  <c r="E137" i="21"/>
  <c r="F137" i="21" s="1"/>
  <c r="M137" i="21" s="1"/>
  <c r="F126" i="21"/>
  <c r="M126" i="21" s="1"/>
  <c r="F125" i="21"/>
  <c r="M125" i="21" s="1"/>
  <c r="I110" i="21"/>
  <c r="F110" i="21"/>
  <c r="I100" i="21"/>
  <c r="F100" i="21"/>
  <c r="I99" i="21"/>
  <c r="F99" i="21"/>
  <c r="I98" i="21"/>
  <c r="F98" i="21"/>
  <c r="M98" i="21" s="1"/>
  <c r="K97" i="21"/>
  <c r="I97" i="21"/>
  <c r="F97" i="21"/>
  <c r="K96" i="21"/>
  <c r="I96" i="21"/>
  <c r="F96" i="21"/>
  <c r="K71" i="21"/>
  <c r="I71" i="21"/>
  <c r="F71" i="21"/>
  <c r="I70" i="21"/>
  <c r="F70" i="21"/>
  <c r="K69" i="21"/>
  <c r="I69" i="21"/>
  <c r="F69" i="21"/>
  <c r="K68" i="21"/>
  <c r="I68" i="21"/>
  <c r="F68" i="21"/>
  <c r="R67" i="21"/>
  <c r="R72" i="21" s="1"/>
  <c r="I67" i="21"/>
  <c r="F67" i="21"/>
  <c r="K66" i="21"/>
  <c r="I66" i="21"/>
  <c r="F66" i="21"/>
  <c r="I65" i="21"/>
  <c r="F65" i="21"/>
  <c r="K63" i="21"/>
  <c r="I63" i="21"/>
  <c r="F63" i="21"/>
  <c r="K61" i="21"/>
  <c r="I61" i="21"/>
  <c r="F61" i="21"/>
  <c r="F39" i="21"/>
  <c r="M39" i="21" s="1"/>
  <c r="K37" i="21"/>
  <c r="F37" i="21"/>
  <c r="K36" i="21"/>
  <c r="F36" i="21"/>
  <c r="K35" i="21"/>
  <c r="I35" i="21"/>
  <c r="F35" i="21"/>
  <c r="E34" i="21"/>
  <c r="F34" i="21" s="1"/>
  <c r="D29" i="21"/>
  <c r="D56" i="21" s="1"/>
  <c r="D91" i="21" s="1"/>
  <c r="D105" i="21" s="1"/>
  <c r="D120" i="21" s="1"/>
  <c r="D132" i="21" s="1"/>
  <c r="D148" i="21" s="1"/>
  <c r="I18" i="21"/>
  <c r="F18" i="21"/>
  <c r="E17" i="21"/>
  <c r="K17" i="21" s="1"/>
  <c r="I16" i="21"/>
  <c r="F16" i="21"/>
  <c r="I15" i="21"/>
  <c r="F15" i="21"/>
  <c r="I14" i="21"/>
  <c r="F14" i="21"/>
  <c r="I13" i="21"/>
  <c r="F13" i="21"/>
  <c r="I12" i="21"/>
  <c r="F12" i="21"/>
  <c r="F11" i="21"/>
  <c r="M11" i="21" s="1"/>
  <c r="I10" i="21"/>
  <c r="F10" i="21"/>
  <c r="M70" i="21" l="1"/>
  <c r="M269" i="21"/>
  <c r="M139" i="21"/>
  <c r="M127" i="21"/>
  <c r="M36" i="21"/>
  <c r="M35" i="21"/>
  <c r="M184" i="21"/>
  <c r="M16" i="21"/>
  <c r="M37" i="21"/>
  <c r="M99" i="21"/>
  <c r="M340" i="21"/>
  <c r="M341" i="21" s="1"/>
  <c r="M61" i="21"/>
  <c r="M12" i="21"/>
  <c r="M68" i="21"/>
  <c r="M170" i="21"/>
  <c r="M65" i="21"/>
  <c r="M71" i="21"/>
  <c r="M18" i="21"/>
  <c r="M67" i="21"/>
  <c r="M100" i="21"/>
  <c r="M234" i="21"/>
  <c r="M235" i="21" s="1"/>
  <c r="M63" i="21"/>
  <c r="M15" i="21"/>
  <c r="M96" i="21"/>
  <c r="M110" i="21"/>
  <c r="M111" i="21" s="1"/>
  <c r="M169" i="21"/>
  <c r="M13" i="21"/>
  <c r="I34" i="21"/>
  <c r="K34" i="21"/>
  <c r="K343" i="21" s="1"/>
  <c r="D348" i="21" s="1"/>
  <c r="M69" i="21"/>
  <c r="M97" i="21"/>
  <c r="M245" i="21"/>
  <c r="M246" i="21" s="1"/>
  <c r="M14" i="21"/>
  <c r="M66" i="21"/>
  <c r="D177" i="21"/>
  <c r="D188" i="21" s="1"/>
  <c r="D207" i="21" s="1"/>
  <c r="D218" i="21" s="1"/>
  <c r="D229" i="21" s="1"/>
  <c r="D240" i="21" s="1"/>
  <c r="D251" i="21" s="1"/>
  <c r="D261" i="21" s="1"/>
  <c r="D274" i="21" s="1"/>
  <c r="D164" i="21"/>
  <c r="M159" i="21"/>
  <c r="F17" i="21"/>
  <c r="I17" i="21"/>
  <c r="M10" i="21"/>
  <c r="F280" i="20"/>
  <c r="M280" i="20" s="1"/>
  <c r="M281" i="20" s="1"/>
  <c r="F270" i="20"/>
  <c r="M270" i="20" s="1"/>
  <c r="M271" i="20" s="1"/>
  <c r="K57" i="20"/>
  <c r="I57" i="20"/>
  <c r="F57" i="20"/>
  <c r="I56" i="20"/>
  <c r="F56" i="20"/>
  <c r="K55" i="20"/>
  <c r="I55" i="20"/>
  <c r="F55" i="20"/>
  <c r="K39" i="20"/>
  <c r="F39" i="20"/>
  <c r="M171" i="21" l="1"/>
  <c r="I343" i="21"/>
  <c r="D347" i="21" s="1"/>
  <c r="M72" i="21"/>
  <c r="M101" i="21"/>
  <c r="M34" i="21"/>
  <c r="M40" i="21" s="1"/>
  <c r="M17" i="21"/>
  <c r="M19" i="21" s="1"/>
  <c r="F343" i="21"/>
  <c r="D346" i="21" s="1"/>
  <c r="D350" i="21" s="1"/>
  <c r="D335" i="21"/>
  <c r="D285" i="21"/>
  <c r="D295" i="21" s="1"/>
  <c r="D305" i="21" s="1"/>
  <c r="M55" i="20"/>
  <c r="M57" i="20"/>
  <c r="M39" i="20"/>
  <c r="M56" i="20"/>
  <c r="M343" i="21" l="1"/>
  <c r="M348" i="21" s="1"/>
  <c r="L294" i="20"/>
  <c r="D300" i="20" s="1"/>
  <c r="J294" i="20" l="1"/>
  <c r="K291" i="20"/>
  <c r="F291" i="20"/>
  <c r="E260" i="20"/>
  <c r="F260" i="20" s="1"/>
  <c r="M260" i="20" s="1"/>
  <c r="M261" i="20" s="1"/>
  <c r="F249" i="20"/>
  <c r="M249" i="20" s="1"/>
  <c r="M250" i="20" s="1"/>
  <c r="F238" i="20"/>
  <c r="M238" i="20" s="1"/>
  <c r="F237" i="20"/>
  <c r="M237" i="20" s="1"/>
  <c r="F227" i="20"/>
  <c r="M227" i="20" s="1"/>
  <c r="M228" i="20" s="1"/>
  <c r="I216" i="20"/>
  <c r="F216" i="20"/>
  <c r="I205" i="20"/>
  <c r="F205" i="20"/>
  <c r="F194" i="20"/>
  <c r="M194" i="20" s="1"/>
  <c r="M195" i="20" s="1"/>
  <c r="E183" i="20"/>
  <c r="F183" i="20" s="1"/>
  <c r="M183" i="20" s="1"/>
  <c r="M184" i="20" s="1"/>
  <c r="F166" i="20"/>
  <c r="M166" i="20" s="1"/>
  <c r="M167" i="20" s="1"/>
  <c r="F156" i="20"/>
  <c r="M156" i="20" s="1"/>
  <c r="F155" i="20"/>
  <c r="M155" i="20" s="1"/>
  <c r="F154" i="20"/>
  <c r="M154" i="20" s="1"/>
  <c r="K143" i="20"/>
  <c r="F143" i="20"/>
  <c r="K142" i="20"/>
  <c r="F142" i="20"/>
  <c r="E131" i="20"/>
  <c r="F131" i="20" s="1"/>
  <c r="M131" i="20" s="1"/>
  <c r="F130" i="20"/>
  <c r="M130" i="20" s="1"/>
  <c r="F129" i="20"/>
  <c r="M129" i="20" s="1"/>
  <c r="F128" i="20"/>
  <c r="M128" i="20" s="1"/>
  <c r="F127" i="20"/>
  <c r="M127" i="20" s="1"/>
  <c r="E126" i="20"/>
  <c r="F126" i="20" s="1"/>
  <c r="M126" i="20" s="1"/>
  <c r="F113" i="20"/>
  <c r="M113" i="20" s="1"/>
  <c r="E112" i="20"/>
  <c r="F112" i="20" s="1"/>
  <c r="M112" i="20" s="1"/>
  <c r="F101" i="20"/>
  <c r="M101" i="20" s="1"/>
  <c r="F100" i="20"/>
  <c r="M100" i="20" s="1"/>
  <c r="I85" i="20"/>
  <c r="F85" i="20"/>
  <c r="I75" i="20"/>
  <c r="F75" i="20"/>
  <c r="I74" i="20"/>
  <c r="F74" i="20"/>
  <c r="I73" i="20"/>
  <c r="F73" i="20"/>
  <c r="K72" i="20"/>
  <c r="I72" i="20"/>
  <c r="F72" i="20"/>
  <c r="K71" i="20"/>
  <c r="I71" i="20"/>
  <c r="F71" i="20"/>
  <c r="K54" i="20"/>
  <c r="I54" i="20"/>
  <c r="F54" i="20"/>
  <c r="R53" i="20"/>
  <c r="R58" i="20" s="1"/>
  <c r="I53" i="20"/>
  <c r="F53" i="20"/>
  <c r="K52" i="20"/>
  <c r="I52" i="20"/>
  <c r="F52" i="20"/>
  <c r="I51" i="20"/>
  <c r="F51" i="20"/>
  <c r="K50" i="20"/>
  <c r="I50" i="20"/>
  <c r="F50" i="20"/>
  <c r="K49" i="20"/>
  <c r="I49" i="20"/>
  <c r="F49" i="20"/>
  <c r="K38" i="20"/>
  <c r="F38" i="20"/>
  <c r="K37" i="20"/>
  <c r="F37" i="20"/>
  <c r="K36" i="20"/>
  <c r="I36" i="20"/>
  <c r="F36" i="20"/>
  <c r="E35" i="20"/>
  <c r="K35" i="20" s="1"/>
  <c r="E34" i="20"/>
  <c r="K34" i="20" s="1"/>
  <c r="D29" i="20"/>
  <c r="D44" i="20" s="1"/>
  <c r="D66" i="20" s="1"/>
  <c r="D80" i="20" s="1"/>
  <c r="D95" i="20" s="1"/>
  <c r="D107" i="20" s="1"/>
  <c r="D121" i="20" s="1"/>
  <c r="I19" i="20"/>
  <c r="F19" i="20"/>
  <c r="E18" i="20"/>
  <c r="K18" i="20" s="1"/>
  <c r="I17" i="20"/>
  <c r="F17" i="20"/>
  <c r="I16" i="20"/>
  <c r="F16" i="20"/>
  <c r="I15" i="20"/>
  <c r="F15" i="20"/>
  <c r="I14" i="20"/>
  <c r="F14" i="20"/>
  <c r="I13" i="20"/>
  <c r="F13" i="20"/>
  <c r="I12" i="20"/>
  <c r="F12" i="20"/>
  <c r="F11" i="20"/>
  <c r="M11" i="20" s="1"/>
  <c r="I10" i="20"/>
  <c r="F10" i="20"/>
  <c r="M75" i="20" l="1"/>
  <c r="M85" i="20"/>
  <c r="M86" i="20" s="1"/>
  <c r="M216" i="20"/>
  <c r="M217" i="20" s="1"/>
  <c r="M15" i="20"/>
  <c r="M38" i="20"/>
  <c r="M102" i="20"/>
  <c r="M143" i="20"/>
  <c r="M10" i="20"/>
  <c r="M37" i="20"/>
  <c r="M239" i="20"/>
  <c r="M291" i="20"/>
  <c r="M292" i="20" s="1"/>
  <c r="M205" i="20"/>
  <c r="M206" i="20" s="1"/>
  <c r="M114" i="20"/>
  <c r="M53" i="20"/>
  <c r="M13" i="20"/>
  <c r="M74" i="20"/>
  <c r="M19" i="20"/>
  <c r="M73" i="20"/>
  <c r="M132" i="20"/>
  <c r="M157" i="20"/>
  <c r="M36" i="20"/>
  <c r="M54" i="20"/>
  <c r="M16" i="20"/>
  <c r="M12" i="20"/>
  <c r="M51" i="20"/>
  <c r="M17" i="20"/>
  <c r="M72" i="20"/>
  <c r="M52" i="20"/>
  <c r="K294" i="20"/>
  <c r="D299" i="20" s="1"/>
  <c r="M49" i="20"/>
  <c r="M142" i="20"/>
  <c r="M71" i="20"/>
  <c r="M50" i="20"/>
  <c r="D137" i="20"/>
  <c r="D149" i="20"/>
  <c r="D161" i="20" s="1"/>
  <c r="D178" i="20" s="1"/>
  <c r="D189" i="20" s="1"/>
  <c r="D200" i="20" s="1"/>
  <c r="D211" i="20" s="1"/>
  <c r="D222" i="20" s="1"/>
  <c r="D232" i="20" s="1"/>
  <c r="D244" i="20" s="1"/>
  <c r="F18" i="20"/>
  <c r="F35" i="20"/>
  <c r="I35" i="20"/>
  <c r="M14" i="20"/>
  <c r="F34" i="20"/>
  <c r="I18" i="20"/>
  <c r="I34" i="20"/>
  <c r="I17" i="19"/>
  <c r="F17" i="19"/>
  <c r="M17" i="19" s="1"/>
  <c r="M144" i="20" l="1"/>
  <c r="M76" i="20"/>
  <c r="M58" i="20"/>
  <c r="M18" i="20"/>
  <c r="M20" i="20" s="1"/>
  <c r="M35" i="20"/>
  <c r="I294" i="20"/>
  <c r="D298" i="20" s="1"/>
  <c r="D255" i="20"/>
  <c r="D265" i="20" s="1"/>
  <c r="D275" i="20" s="1"/>
  <c r="D286" i="20"/>
  <c r="M34" i="20"/>
  <c r="F294" i="20"/>
  <c r="D297" i="20" s="1"/>
  <c r="F279" i="19"/>
  <c r="M279" i="19" s="1"/>
  <c r="M280" i="19" s="1"/>
  <c r="L303" i="19"/>
  <c r="D309" i="19" s="1"/>
  <c r="J303" i="19"/>
  <c r="K300" i="19"/>
  <c r="F300" i="19"/>
  <c r="E269" i="19"/>
  <c r="F269" i="19" s="1"/>
  <c r="M269" i="19" s="1"/>
  <c r="M270" i="19" s="1"/>
  <c r="F258" i="19"/>
  <c r="M258" i="19" s="1"/>
  <c r="M259" i="19" s="1"/>
  <c r="F242" i="19"/>
  <c r="M242" i="19" s="1"/>
  <c r="F241" i="19"/>
  <c r="M241" i="19" s="1"/>
  <c r="F231" i="19"/>
  <c r="M231" i="19" s="1"/>
  <c r="M232" i="19" s="1"/>
  <c r="I219" i="19"/>
  <c r="F219" i="19"/>
  <c r="I208" i="19"/>
  <c r="F208" i="19"/>
  <c r="F189" i="19"/>
  <c r="M189" i="19" s="1"/>
  <c r="M190" i="19" s="1"/>
  <c r="E178" i="19"/>
  <c r="F178" i="19" s="1"/>
  <c r="M178" i="19" s="1"/>
  <c r="M179" i="19" s="1"/>
  <c r="F162" i="19"/>
  <c r="M162" i="19" s="1"/>
  <c r="M163" i="19" s="1"/>
  <c r="F152" i="19"/>
  <c r="M152" i="19" s="1"/>
  <c r="F151" i="19"/>
  <c r="M151" i="19" s="1"/>
  <c r="F150" i="19"/>
  <c r="M150" i="19" s="1"/>
  <c r="K140" i="19"/>
  <c r="F140" i="19"/>
  <c r="K139" i="19"/>
  <c r="F139" i="19"/>
  <c r="E128" i="19"/>
  <c r="F128" i="19" s="1"/>
  <c r="M128" i="19" s="1"/>
  <c r="F127" i="19"/>
  <c r="M127" i="19" s="1"/>
  <c r="F126" i="19"/>
  <c r="M126" i="19" s="1"/>
  <c r="F125" i="19"/>
  <c r="M125" i="19" s="1"/>
  <c r="F124" i="19"/>
  <c r="M124" i="19" s="1"/>
  <c r="E123" i="19"/>
  <c r="F123" i="19" s="1"/>
  <c r="M123" i="19" s="1"/>
  <c r="F108" i="19"/>
  <c r="M108" i="19" s="1"/>
  <c r="E107" i="19"/>
  <c r="F107" i="19" s="1"/>
  <c r="M107" i="19" s="1"/>
  <c r="F96" i="19"/>
  <c r="M96" i="19" s="1"/>
  <c r="F95" i="19"/>
  <c r="M95" i="19" s="1"/>
  <c r="I80" i="19"/>
  <c r="F80" i="19"/>
  <c r="I70" i="19"/>
  <c r="F70" i="19"/>
  <c r="I69" i="19"/>
  <c r="F69" i="19"/>
  <c r="I68" i="19"/>
  <c r="F68" i="19"/>
  <c r="K67" i="19"/>
  <c r="I67" i="19"/>
  <c r="F67" i="19"/>
  <c r="K66" i="19"/>
  <c r="I66" i="19"/>
  <c r="F66" i="19"/>
  <c r="K52" i="19"/>
  <c r="I52" i="19"/>
  <c r="F52" i="19"/>
  <c r="R51" i="19"/>
  <c r="R53" i="19" s="1"/>
  <c r="I51" i="19"/>
  <c r="F51" i="19"/>
  <c r="K50" i="19"/>
  <c r="I50" i="19"/>
  <c r="F50" i="19"/>
  <c r="I49" i="19"/>
  <c r="F49" i="19"/>
  <c r="K48" i="19"/>
  <c r="I48" i="19"/>
  <c r="F48" i="19"/>
  <c r="K47" i="19"/>
  <c r="I47" i="19"/>
  <c r="F47" i="19"/>
  <c r="K37" i="19"/>
  <c r="F37" i="19"/>
  <c r="K36" i="19"/>
  <c r="F36" i="19"/>
  <c r="F35" i="19"/>
  <c r="E34" i="19"/>
  <c r="K34" i="19" s="1"/>
  <c r="E33" i="19"/>
  <c r="I33" i="19" s="1"/>
  <c r="D28" i="19"/>
  <c r="D42" i="19" s="1"/>
  <c r="D61" i="19" s="1"/>
  <c r="D75" i="19" s="1"/>
  <c r="D90" i="19" s="1"/>
  <c r="D102" i="19" s="1"/>
  <c r="D118" i="19" s="1"/>
  <c r="I20" i="19"/>
  <c r="F20" i="19"/>
  <c r="E19" i="19"/>
  <c r="F19" i="19" s="1"/>
  <c r="I18" i="19"/>
  <c r="F18" i="19"/>
  <c r="I16" i="19"/>
  <c r="F16" i="19"/>
  <c r="I15" i="19"/>
  <c r="F15" i="19"/>
  <c r="I14" i="19"/>
  <c r="F14" i="19"/>
  <c r="I13" i="19"/>
  <c r="F13" i="19"/>
  <c r="I12" i="19"/>
  <c r="F12" i="19"/>
  <c r="F11" i="19"/>
  <c r="M11" i="19" s="1"/>
  <c r="I10" i="19"/>
  <c r="F10" i="19"/>
  <c r="M10" i="19" s="1"/>
  <c r="M243" i="19" l="1"/>
  <c r="M49" i="19"/>
  <c r="D301" i="20"/>
  <c r="M40" i="20"/>
  <c r="M294" i="20" s="1"/>
  <c r="M299" i="20" s="1"/>
  <c r="M153" i="19"/>
  <c r="M14" i="19"/>
  <c r="M12" i="19"/>
  <c r="M13" i="19"/>
  <c r="M97" i="19"/>
  <c r="M140" i="19"/>
  <c r="K19" i="19"/>
  <c r="M70" i="19"/>
  <c r="M16" i="19"/>
  <c r="M52" i="19"/>
  <c r="M48" i="19"/>
  <c r="M36" i="19"/>
  <c r="M50" i="19"/>
  <c r="M300" i="19"/>
  <c r="M301" i="19" s="1"/>
  <c r="M219" i="19"/>
  <c r="M220" i="19" s="1"/>
  <c r="I19" i="19"/>
  <c r="K33" i="19"/>
  <c r="M18" i="19"/>
  <c r="M47" i="19"/>
  <c r="M51" i="19"/>
  <c r="M67" i="19"/>
  <c r="M109" i="19"/>
  <c r="M68" i="19"/>
  <c r="M139" i="19"/>
  <c r="M129" i="19"/>
  <c r="M37" i="19"/>
  <c r="M69" i="19"/>
  <c r="M208" i="19"/>
  <c r="M209" i="19" s="1"/>
  <c r="M66" i="19"/>
  <c r="M80" i="19"/>
  <c r="M81" i="19" s="1"/>
  <c r="M15" i="19"/>
  <c r="M20" i="19"/>
  <c r="D134" i="19"/>
  <c r="D145" i="19"/>
  <c r="D157" i="19" s="1"/>
  <c r="D173" i="19" s="1"/>
  <c r="D184" i="19" s="1"/>
  <c r="D203" i="19" s="1"/>
  <c r="D214" i="19" s="1"/>
  <c r="F34" i="19"/>
  <c r="I34" i="19"/>
  <c r="I35" i="19"/>
  <c r="F33" i="19"/>
  <c r="K35" i="19"/>
  <c r="L299" i="17"/>
  <c r="M71" i="19" l="1"/>
  <c r="M53" i="19"/>
  <c r="K303" i="19"/>
  <c r="D308" i="19" s="1"/>
  <c r="M141" i="19"/>
  <c r="M19" i="19"/>
  <c r="M21" i="19" s="1"/>
  <c r="M33" i="19"/>
  <c r="M35" i="19"/>
  <c r="I303" i="19"/>
  <c r="D307" i="19" s="1"/>
  <c r="M34" i="19"/>
  <c r="F303" i="19"/>
  <c r="D306" i="19" s="1"/>
  <c r="D226" i="19"/>
  <c r="D236" i="19" s="1"/>
  <c r="D253" i="19" s="1"/>
  <c r="I205" i="17"/>
  <c r="I15" i="17"/>
  <c r="F15" i="17"/>
  <c r="D305" i="17"/>
  <c r="J299" i="17"/>
  <c r="K296" i="17"/>
  <c r="F296" i="17"/>
  <c r="E275" i="17"/>
  <c r="F275" i="17" s="1"/>
  <c r="M275" i="17" s="1"/>
  <c r="M276" i="17" s="1"/>
  <c r="F264" i="17"/>
  <c r="M264" i="17" s="1"/>
  <c r="M265" i="17" s="1"/>
  <c r="F248" i="17"/>
  <c r="M248" i="17" s="1"/>
  <c r="F247" i="17"/>
  <c r="M247" i="17" s="1"/>
  <c r="F237" i="17"/>
  <c r="M237" i="17" s="1"/>
  <c r="M238" i="17" s="1"/>
  <c r="I227" i="17"/>
  <c r="F227" i="17"/>
  <c r="I216" i="17"/>
  <c r="F216" i="17"/>
  <c r="F205" i="17"/>
  <c r="F187" i="17"/>
  <c r="M187" i="17" s="1"/>
  <c r="F186" i="17"/>
  <c r="M186" i="17" s="1"/>
  <c r="E175" i="17"/>
  <c r="F175" i="17" s="1"/>
  <c r="M175" i="17" s="1"/>
  <c r="M176" i="17" s="1"/>
  <c r="F163" i="17"/>
  <c r="M163" i="17" s="1"/>
  <c r="M164" i="17" s="1"/>
  <c r="F153" i="17"/>
  <c r="M153" i="17" s="1"/>
  <c r="F152" i="17"/>
  <c r="M152" i="17" s="1"/>
  <c r="F151" i="17"/>
  <c r="M151" i="17" s="1"/>
  <c r="F150" i="17"/>
  <c r="M150" i="17" s="1"/>
  <c r="F149" i="17"/>
  <c r="M149" i="17" s="1"/>
  <c r="K139" i="17"/>
  <c r="F139" i="17"/>
  <c r="K138" i="17"/>
  <c r="F138" i="17"/>
  <c r="E127" i="17"/>
  <c r="F127" i="17" s="1"/>
  <c r="M127" i="17" s="1"/>
  <c r="F126" i="17"/>
  <c r="M126" i="17" s="1"/>
  <c r="F125" i="17"/>
  <c r="M125" i="17" s="1"/>
  <c r="F124" i="17"/>
  <c r="M124" i="17" s="1"/>
  <c r="F123" i="17"/>
  <c r="M123" i="17" s="1"/>
  <c r="E122" i="17"/>
  <c r="F122" i="17" s="1"/>
  <c r="M122" i="17" s="1"/>
  <c r="F108" i="17"/>
  <c r="M108" i="17" s="1"/>
  <c r="E107" i="17"/>
  <c r="F107" i="17" s="1"/>
  <c r="M107" i="17" s="1"/>
  <c r="F96" i="17"/>
  <c r="M96" i="17" s="1"/>
  <c r="F95" i="17"/>
  <c r="M95" i="17" s="1"/>
  <c r="I80" i="17"/>
  <c r="F80" i="17"/>
  <c r="I70" i="17"/>
  <c r="F70" i="17"/>
  <c r="I69" i="17"/>
  <c r="F69" i="17"/>
  <c r="I68" i="17"/>
  <c r="F68" i="17"/>
  <c r="K67" i="17"/>
  <c r="I67" i="17"/>
  <c r="F67" i="17"/>
  <c r="K66" i="17"/>
  <c r="I66" i="17"/>
  <c r="F66" i="17"/>
  <c r="K54" i="17"/>
  <c r="I54" i="17"/>
  <c r="F54" i="17"/>
  <c r="R53" i="17"/>
  <c r="R55" i="17" s="1"/>
  <c r="I53" i="17"/>
  <c r="F53" i="17"/>
  <c r="K52" i="17"/>
  <c r="I52" i="17"/>
  <c r="F52" i="17"/>
  <c r="K51" i="17"/>
  <c r="I51" i="17"/>
  <c r="F51" i="17"/>
  <c r="K50" i="17"/>
  <c r="I50" i="17"/>
  <c r="F50" i="17"/>
  <c r="K49" i="17"/>
  <c r="I49" i="17"/>
  <c r="F49" i="17"/>
  <c r="K39" i="17"/>
  <c r="I39" i="17"/>
  <c r="F39" i="17"/>
  <c r="K38" i="17"/>
  <c r="I38" i="17"/>
  <c r="F38" i="17"/>
  <c r="K37" i="17"/>
  <c r="F37" i="17"/>
  <c r="K36" i="17"/>
  <c r="F36" i="17"/>
  <c r="E35" i="17"/>
  <c r="F35" i="17" s="1"/>
  <c r="E34" i="17"/>
  <c r="F34" i="17" s="1"/>
  <c r="E33" i="17"/>
  <c r="K33" i="17" s="1"/>
  <c r="D28" i="17"/>
  <c r="D44" i="17" s="1"/>
  <c r="D61" i="17" s="1"/>
  <c r="D75" i="17" s="1"/>
  <c r="D90" i="17" s="1"/>
  <c r="D102" i="17" s="1"/>
  <c r="D117" i="17" s="1"/>
  <c r="I20" i="17"/>
  <c r="F20" i="17"/>
  <c r="E19" i="17"/>
  <c r="K19" i="17" s="1"/>
  <c r="I18" i="17"/>
  <c r="F18" i="17"/>
  <c r="I17" i="17"/>
  <c r="F17" i="17"/>
  <c r="I16" i="17"/>
  <c r="F16" i="17"/>
  <c r="I14" i="17"/>
  <c r="F14" i="17"/>
  <c r="I13" i="17"/>
  <c r="F13" i="17"/>
  <c r="I12" i="17"/>
  <c r="F12" i="17"/>
  <c r="F11" i="17"/>
  <c r="M11" i="17" s="1"/>
  <c r="I10" i="17"/>
  <c r="F10" i="17"/>
  <c r="M17" i="17" l="1"/>
  <c r="M67" i="17"/>
  <c r="M39" i="17"/>
  <c r="M109" i="17"/>
  <c r="M69" i="17"/>
  <c r="M97" i="17"/>
  <c r="M15" i="17"/>
  <c r="M38" i="19"/>
  <c r="M303" i="19" s="1"/>
  <c r="M308" i="19" s="1"/>
  <c r="D310" i="19"/>
  <c r="D264" i="19"/>
  <c r="D295" i="19"/>
  <c r="K34" i="17"/>
  <c r="K299" i="17" s="1"/>
  <c r="D304" i="17" s="1"/>
  <c r="M296" i="17"/>
  <c r="M297" i="17" s="1"/>
  <c r="M12" i="17"/>
  <c r="M38" i="17"/>
  <c r="M37" i="17"/>
  <c r="M70" i="17"/>
  <c r="I34" i="17"/>
  <c r="M34" i="17" s="1"/>
  <c r="M16" i="17"/>
  <c r="I35" i="17"/>
  <c r="K35" i="17"/>
  <c r="M36" i="17"/>
  <c r="M53" i="17"/>
  <c r="M68" i="17"/>
  <c r="M54" i="17"/>
  <c r="M205" i="17"/>
  <c r="M206" i="17" s="1"/>
  <c r="M10" i="17"/>
  <c r="M52" i="17"/>
  <c r="M80" i="17"/>
  <c r="M81" i="17" s="1"/>
  <c r="M188" i="17"/>
  <c r="M249" i="17"/>
  <c r="M14" i="17"/>
  <c r="M216" i="17"/>
  <c r="M217" i="17" s="1"/>
  <c r="M66" i="17"/>
  <c r="M18" i="17"/>
  <c r="M138" i="17"/>
  <c r="M13" i="17"/>
  <c r="M128" i="17"/>
  <c r="M227" i="17"/>
  <c r="M228" i="17" s="1"/>
  <c r="M139" i="17"/>
  <c r="M50" i="17"/>
  <c r="M51" i="17"/>
  <c r="M49" i="17"/>
  <c r="M20" i="17"/>
  <c r="M154" i="17"/>
  <c r="D133" i="17"/>
  <c r="D144" i="17"/>
  <c r="D158" i="17" s="1"/>
  <c r="D170" i="17" s="1"/>
  <c r="D181" i="17" s="1"/>
  <c r="D200" i="17" s="1"/>
  <c r="D211" i="17" s="1"/>
  <c r="F33" i="17"/>
  <c r="I33" i="17"/>
  <c r="F19" i="17"/>
  <c r="I19" i="17"/>
  <c r="L299" i="16"/>
  <c r="M35" i="17" l="1"/>
  <c r="M140" i="17"/>
  <c r="M71" i="17"/>
  <c r="M55" i="17"/>
  <c r="I299" i="17"/>
  <c r="D303" i="17" s="1"/>
  <c r="D232" i="17"/>
  <c r="D242" i="17" s="1"/>
  <c r="D259" i="17" s="1"/>
  <c r="D222" i="17"/>
  <c r="M19" i="17"/>
  <c r="M21" i="17" s="1"/>
  <c r="M33" i="17"/>
  <c r="F299" i="17"/>
  <c r="D302" i="17" s="1"/>
  <c r="F36" i="16"/>
  <c r="K37" i="16"/>
  <c r="F37" i="16"/>
  <c r="M37" i="16" l="1"/>
  <c r="M40" i="17"/>
  <c r="M299" i="17" s="1"/>
  <c r="M304" i="17" s="1"/>
  <c r="D291" i="17"/>
  <c r="D270" i="17"/>
  <c r="D306" i="17"/>
  <c r="D305" i="16" l="1"/>
  <c r="D28" i="16"/>
  <c r="D44" i="16" s="1"/>
  <c r="D61" i="16" s="1"/>
  <c r="D75" i="16" s="1"/>
  <c r="D90" i="16" s="1"/>
  <c r="D102" i="16" s="1"/>
  <c r="D115" i="16" s="1"/>
  <c r="E284" i="16"/>
  <c r="F284" i="16" s="1"/>
  <c r="M284" i="16" s="1"/>
  <c r="M285" i="16" s="1"/>
  <c r="D142" i="16" l="1"/>
  <c r="D156" i="16" s="1"/>
  <c r="D168" i="16" s="1"/>
  <c r="D179" i="16" s="1"/>
  <c r="D198" i="16" s="1"/>
  <c r="D209" i="16" s="1"/>
  <c r="D131" i="16"/>
  <c r="F273" i="16"/>
  <c r="M273" i="16" s="1"/>
  <c r="M274" i="16" s="1"/>
  <c r="J299" i="16"/>
  <c r="K296" i="16"/>
  <c r="F296" i="16"/>
  <c r="F262" i="16"/>
  <c r="M262" i="16" s="1"/>
  <c r="M263" i="16" s="1"/>
  <c r="F246" i="16"/>
  <c r="M246" i="16" s="1"/>
  <c r="F245" i="16"/>
  <c r="M245" i="16" s="1"/>
  <c r="F235" i="16"/>
  <c r="M235" i="16" s="1"/>
  <c r="M236" i="16" s="1"/>
  <c r="I225" i="16"/>
  <c r="F225" i="16"/>
  <c r="I214" i="16"/>
  <c r="F214" i="16"/>
  <c r="F203" i="16"/>
  <c r="M203" i="16" s="1"/>
  <c r="M204" i="16" s="1"/>
  <c r="F185" i="16"/>
  <c r="M185" i="16" s="1"/>
  <c r="F184" i="16"/>
  <c r="M184" i="16" s="1"/>
  <c r="E173" i="16"/>
  <c r="F173" i="16" s="1"/>
  <c r="M173" i="16" s="1"/>
  <c r="M174" i="16" s="1"/>
  <c r="F161" i="16"/>
  <c r="F151" i="16"/>
  <c r="M151" i="16" s="1"/>
  <c r="F150" i="16"/>
  <c r="M150" i="16" s="1"/>
  <c r="F149" i="16"/>
  <c r="M149" i="16" s="1"/>
  <c r="F148" i="16"/>
  <c r="M148" i="16" s="1"/>
  <c r="F147" i="16"/>
  <c r="M147" i="16" s="1"/>
  <c r="K137" i="16"/>
  <c r="F137" i="16"/>
  <c r="K136" i="16"/>
  <c r="F136" i="16"/>
  <c r="E125" i="16"/>
  <c r="F125" i="16" s="1"/>
  <c r="M125" i="16" s="1"/>
  <c r="F124" i="16"/>
  <c r="M124" i="16" s="1"/>
  <c r="F123" i="16"/>
  <c r="M123" i="16" s="1"/>
  <c r="F122" i="16"/>
  <c r="M122" i="16" s="1"/>
  <c r="F121" i="16"/>
  <c r="M121" i="16" s="1"/>
  <c r="E120" i="16"/>
  <c r="F120" i="16" s="1"/>
  <c r="M120" i="16" s="1"/>
  <c r="F108" i="16"/>
  <c r="M108" i="16" s="1"/>
  <c r="E107" i="16"/>
  <c r="F107" i="16" s="1"/>
  <c r="M107" i="16" s="1"/>
  <c r="F96" i="16"/>
  <c r="M96" i="16" s="1"/>
  <c r="F95" i="16"/>
  <c r="M95" i="16" s="1"/>
  <c r="I80" i="16"/>
  <c r="F80" i="16"/>
  <c r="I70" i="16"/>
  <c r="F70" i="16"/>
  <c r="I69" i="16"/>
  <c r="F69" i="16"/>
  <c r="I68" i="16"/>
  <c r="F68" i="16"/>
  <c r="K67" i="16"/>
  <c r="I67" i="16"/>
  <c r="F67" i="16"/>
  <c r="K66" i="16"/>
  <c r="I66" i="16"/>
  <c r="F66" i="16"/>
  <c r="K54" i="16"/>
  <c r="I54" i="16"/>
  <c r="F54" i="16"/>
  <c r="R53" i="16"/>
  <c r="R55" i="16" s="1"/>
  <c r="I53" i="16"/>
  <c r="F53" i="16"/>
  <c r="M53" i="16" s="1"/>
  <c r="K52" i="16"/>
  <c r="I52" i="16"/>
  <c r="F52" i="16"/>
  <c r="K51" i="16"/>
  <c r="I51" i="16"/>
  <c r="F51" i="16"/>
  <c r="K50" i="16"/>
  <c r="I50" i="16"/>
  <c r="F50" i="16"/>
  <c r="K49" i="16"/>
  <c r="I49" i="16"/>
  <c r="F49" i="16"/>
  <c r="K39" i="16"/>
  <c r="I39" i="16"/>
  <c r="F39" i="16"/>
  <c r="K38" i="16"/>
  <c r="I38" i="16"/>
  <c r="F38" i="16"/>
  <c r="K36" i="16"/>
  <c r="E35" i="16"/>
  <c r="K35" i="16" s="1"/>
  <c r="E34" i="16"/>
  <c r="K34" i="16" s="1"/>
  <c r="E33" i="16"/>
  <c r="I19" i="16"/>
  <c r="F19" i="16"/>
  <c r="E18" i="16"/>
  <c r="K18" i="16" s="1"/>
  <c r="I17" i="16"/>
  <c r="F17" i="16"/>
  <c r="I16" i="16"/>
  <c r="F16" i="16"/>
  <c r="I15" i="16"/>
  <c r="F15" i="16"/>
  <c r="I14" i="16"/>
  <c r="F14" i="16"/>
  <c r="I13" i="16"/>
  <c r="F13" i="16"/>
  <c r="I12" i="16"/>
  <c r="F12" i="16"/>
  <c r="F11" i="16"/>
  <c r="M11" i="16" s="1"/>
  <c r="I10" i="16"/>
  <c r="F10" i="16"/>
  <c r="F63" i="15"/>
  <c r="I63" i="15"/>
  <c r="K63" i="15"/>
  <c r="M109" i="16" l="1"/>
  <c r="L63" i="15"/>
  <c r="M14" i="16"/>
  <c r="M186" i="16"/>
  <c r="M161" i="16"/>
  <c r="M162" i="16" s="1"/>
  <c r="M247" i="16"/>
  <c r="M97" i="16"/>
  <c r="M137" i="16"/>
  <c r="M126" i="16"/>
  <c r="F33" i="16"/>
  <c r="K33" i="16"/>
  <c r="M152" i="16"/>
  <c r="M136" i="16"/>
  <c r="D230" i="16"/>
  <c r="D240" i="16" s="1"/>
  <c r="D257" i="16" s="1"/>
  <c r="D291" i="16" s="1"/>
  <c r="D220" i="16"/>
  <c r="M15" i="16"/>
  <c r="M19" i="16"/>
  <c r="M10" i="16"/>
  <c r="M16" i="16"/>
  <c r="M66" i="16"/>
  <c r="M296" i="16"/>
  <c r="M297" i="16" s="1"/>
  <c r="M39" i="16"/>
  <c r="M80" i="16"/>
  <c r="M81" i="16" s="1"/>
  <c r="M214" i="16"/>
  <c r="M215" i="16" s="1"/>
  <c r="M68" i="16"/>
  <c r="M13" i="16"/>
  <c r="M70" i="16"/>
  <c r="M12" i="16"/>
  <c r="M67" i="16"/>
  <c r="M49" i="16"/>
  <c r="M36" i="16"/>
  <c r="M50" i="16"/>
  <c r="M54" i="16"/>
  <c r="M52" i="16"/>
  <c r="M38" i="16"/>
  <c r="M69" i="16"/>
  <c r="M17" i="16"/>
  <c r="M51" i="16"/>
  <c r="M225" i="16"/>
  <c r="M226" i="16" s="1"/>
  <c r="I33" i="16"/>
  <c r="F35" i="16"/>
  <c r="I35" i="16"/>
  <c r="F18" i="16"/>
  <c r="I18" i="16"/>
  <c r="F34" i="16"/>
  <c r="I34" i="16"/>
  <c r="E58" i="15"/>
  <c r="F58" i="15" s="1"/>
  <c r="M138" i="16" l="1"/>
  <c r="M71" i="16"/>
  <c r="M55" i="16"/>
  <c r="M33" i="16"/>
  <c r="I299" i="16"/>
  <c r="D303" i="16" s="1"/>
  <c r="K299" i="16"/>
  <c r="D304" i="16" s="1"/>
  <c r="M35" i="16"/>
  <c r="M34" i="16"/>
  <c r="M18" i="16"/>
  <c r="M20" i="16" s="1"/>
  <c r="F299" i="16"/>
  <c r="D302" i="16" s="1"/>
  <c r="I58" i="15"/>
  <c r="K58" i="15"/>
  <c r="F148" i="15"/>
  <c r="L148" i="15" s="1"/>
  <c r="F147" i="15"/>
  <c r="L147" i="15" s="1"/>
  <c r="F146" i="15"/>
  <c r="L146" i="15" s="1"/>
  <c r="F145" i="15"/>
  <c r="L145" i="15" s="1"/>
  <c r="K97" i="15"/>
  <c r="I97" i="15"/>
  <c r="F97" i="15"/>
  <c r="I81" i="15"/>
  <c r="J296" i="15"/>
  <c r="K293" i="15"/>
  <c r="F293" i="15"/>
  <c r="F282" i="15"/>
  <c r="L282" i="15" s="1"/>
  <c r="L283" i="15" s="1"/>
  <c r="F272" i="15"/>
  <c r="L272" i="15" s="1"/>
  <c r="F271" i="15"/>
  <c r="L271" i="15" s="1"/>
  <c r="D266" i="15"/>
  <c r="D277" i="15" s="1"/>
  <c r="D288" i="15" s="1"/>
  <c r="F261" i="15"/>
  <c r="L261" i="15" s="1"/>
  <c r="L262" i="15" s="1"/>
  <c r="D256" i="15"/>
  <c r="I249" i="15"/>
  <c r="F249" i="15"/>
  <c r="D244" i="15"/>
  <c r="I238" i="15"/>
  <c r="F238" i="15"/>
  <c r="D233" i="15"/>
  <c r="F227" i="15"/>
  <c r="L227" i="15" s="1"/>
  <c r="L228" i="15" s="1"/>
  <c r="D222" i="15"/>
  <c r="F216" i="15"/>
  <c r="L216" i="15" s="1"/>
  <c r="F215" i="15"/>
  <c r="L215" i="15" s="1"/>
  <c r="D210" i="15"/>
  <c r="E202" i="15"/>
  <c r="F202" i="15" s="1"/>
  <c r="L202" i="15" s="1"/>
  <c r="L203" i="15" s="1"/>
  <c r="D197" i="15"/>
  <c r="F191" i="15"/>
  <c r="L191" i="15" s="1"/>
  <c r="L192" i="15" s="1"/>
  <c r="D186" i="15"/>
  <c r="F181" i="15"/>
  <c r="L181" i="15" s="1"/>
  <c r="F180" i="15"/>
  <c r="L180" i="15" s="1"/>
  <c r="F179" i="15"/>
  <c r="L179" i="15" s="1"/>
  <c r="F178" i="15"/>
  <c r="L178" i="15" s="1"/>
  <c r="F177" i="15"/>
  <c r="L177" i="15" s="1"/>
  <c r="D172" i="15"/>
  <c r="K167" i="15"/>
  <c r="F167" i="15"/>
  <c r="K166" i="15"/>
  <c r="F166" i="15"/>
  <c r="D161" i="15"/>
  <c r="E149" i="15"/>
  <c r="F149" i="15" s="1"/>
  <c r="L149" i="15" s="1"/>
  <c r="E144" i="15"/>
  <c r="F144" i="15" s="1"/>
  <c r="L144" i="15" s="1"/>
  <c r="D139" i="15"/>
  <c r="F133" i="15"/>
  <c r="L133" i="15" s="1"/>
  <c r="E132" i="15"/>
  <c r="F132" i="15" s="1"/>
  <c r="L132" i="15" s="1"/>
  <c r="D127" i="15"/>
  <c r="F121" i="15"/>
  <c r="L121" i="15" s="1"/>
  <c r="F120" i="15"/>
  <c r="L120" i="15" s="1"/>
  <c r="D115" i="15"/>
  <c r="I110" i="15"/>
  <c r="F110" i="15"/>
  <c r="D105" i="15"/>
  <c r="I100" i="15"/>
  <c r="F100" i="15"/>
  <c r="L100" i="15" s="1"/>
  <c r="I99" i="15"/>
  <c r="F99" i="15"/>
  <c r="I98" i="15"/>
  <c r="F98" i="15"/>
  <c r="K96" i="15"/>
  <c r="I96" i="15"/>
  <c r="F96" i="15"/>
  <c r="D91" i="15"/>
  <c r="K82" i="15"/>
  <c r="I82" i="15"/>
  <c r="F82" i="15"/>
  <c r="Q81" i="15"/>
  <c r="Q83" i="15" s="1"/>
  <c r="F81" i="15"/>
  <c r="K80" i="15"/>
  <c r="I80" i="15"/>
  <c r="F80" i="15"/>
  <c r="K79" i="15"/>
  <c r="I79" i="15"/>
  <c r="F79" i="15"/>
  <c r="K78" i="15"/>
  <c r="I78" i="15"/>
  <c r="F78" i="15"/>
  <c r="K77" i="15"/>
  <c r="I77" i="15"/>
  <c r="F77" i="15"/>
  <c r="D72" i="15"/>
  <c r="K62" i="15"/>
  <c r="I62" i="15"/>
  <c r="F62" i="15"/>
  <c r="K61" i="15"/>
  <c r="I61" i="15"/>
  <c r="F61" i="15"/>
  <c r="K60" i="15"/>
  <c r="F60" i="15"/>
  <c r="E59" i="15"/>
  <c r="K59" i="15" s="1"/>
  <c r="E57" i="15"/>
  <c r="I57" i="15" s="1"/>
  <c r="D52" i="15"/>
  <c r="I45" i="15"/>
  <c r="F45" i="15"/>
  <c r="E44" i="15"/>
  <c r="I44" i="15" s="1"/>
  <c r="I43" i="15"/>
  <c r="F43" i="15"/>
  <c r="I42" i="15"/>
  <c r="F42" i="15"/>
  <c r="I41" i="15"/>
  <c r="F41" i="15"/>
  <c r="I40" i="15"/>
  <c r="F40" i="15"/>
  <c r="I39" i="15"/>
  <c r="F39" i="15"/>
  <c r="I38" i="15"/>
  <c r="F38" i="15"/>
  <c r="I37" i="15"/>
  <c r="F37" i="15"/>
  <c r="F36" i="15"/>
  <c r="L36" i="15" s="1"/>
  <c r="I35" i="15"/>
  <c r="F35" i="15"/>
  <c r="D30" i="15"/>
  <c r="E10" i="15"/>
  <c r="F10" i="15" s="1"/>
  <c r="F278" i="14"/>
  <c r="L278" i="14" s="1"/>
  <c r="L279" i="14" s="1"/>
  <c r="L78" i="15" l="1"/>
  <c r="L249" i="15"/>
  <c r="L250" i="15" s="1"/>
  <c r="L35" i="15"/>
  <c r="L110" i="15"/>
  <c r="L111" i="15" s="1"/>
  <c r="L42" i="15"/>
  <c r="L61" i="15"/>
  <c r="M40" i="16"/>
  <c r="M299" i="16" s="1"/>
  <c r="M304" i="16" s="1"/>
  <c r="D306" i="16"/>
  <c r="L38" i="15"/>
  <c r="L99" i="15"/>
  <c r="L293" i="15"/>
  <c r="L294" i="15" s="1"/>
  <c r="L238" i="15"/>
  <c r="L239" i="15" s="1"/>
  <c r="L58" i="15"/>
  <c r="L98" i="15"/>
  <c r="L39" i="15"/>
  <c r="L182" i="15"/>
  <c r="L41" i="15"/>
  <c r="L134" i="15"/>
  <c r="L40" i="15"/>
  <c r="L122" i="15"/>
  <c r="L273" i="15"/>
  <c r="L150" i="15"/>
  <c r="L80" i="15"/>
  <c r="L37" i="15"/>
  <c r="L43" i="15"/>
  <c r="L79" i="15"/>
  <c r="L96" i="15"/>
  <c r="L97" i="15"/>
  <c r="L62" i="15"/>
  <c r="L82" i="15"/>
  <c r="L81" i="15"/>
  <c r="L45" i="15"/>
  <c r="L217" i="15"/>
  <c r="L166" i="15"/>
  <c r="L77" i="15"/>
  <c r="L60" i="15"/>
  <c r="L167" i="15"/>
  <c r="L10" i="15"/>
  <c r="L11" i="15" s="1"/>
  <c r="F59" i="15"/>
  <c r="K57" i="15"/>
  <c r="K44" i="15"/>
  <c r="F57" i="15"/>
  <c r="F44" i="15"/>
  <c r="I59" i="15"/>
  <c r="I296" i="15" s="1"/>
  <c r="D300" i="15" s="1"/>
  <c r="F122" i="14"/>
  <c r="L122" i="14" s="1"/>
  <c r="L101" i="15" l="1"/>
  <c r="L83" i="15"/>
  <c r="K296" i="15"/>
  <c r="D301" i="15" s="1"/>
  <c r="L44" i="15"/>
  <c r="L46" i="15" s="1"/>
  <c r="L57" i="15"/>
  <c r="L168" i="15"/>
  <c r="L59" i="15"/>
  <c r="F296" i="15"/>
  <c r="D299" i="15" s="1"/>
  <c r="F256" i="14"/>
  <c r="F255" i="14"/>
  <c r="L64" i="15" l="1"/>
  <c r="L296" i="15" s="1"/>
  <c r="L301" i="15" s="1"/>
  <c r="D303" i="15"/>
  <c r="J294" i="14"/>
  <c r="K291" i="14"/>
  <c r="F291" i="14"/>
  <c r="F267" i="14"/>
  <c r="L267" i="14" s="1"/>
  <c r="L268" i="14" s="1"/>
  <c r="L256" i="14"/>
  <c r="L255" i="14"/>
  <c r="D250" i="14"/>
  <c r="D262" i="14" s="1"/>
  <c r="D286" i="14" s="1"/>
  <c r="F245" i="14"/>
  <c r="L245" i="14" s="1"/>
  <c r="L246" i="14" s="1"/>
  <c r="D240" i="14"/>
  <c r="I235" i="14"/>
  <c r="F235" i="14"/>
  <c r="D230" i="14"/>
  <c r="I224" i="14"/>
  <c r="F224" i="14"/>
  <c r="D219" i="14"/>
  <c r="F214" i="14"/>
  <c r="L214" i="14" s="1"/>
  <c r="L215" i="14" s="1"/>
  <c r="D209" i="14"/>
  <c r="F203" i="14"/>
  <c r="L203" i="14" s="1"/>
  <c r="F202" i="14"/>
  <c r="L202" i="14" s="1"/>
  <c r="D197" i="14"/>
  <c r="E192" i="14"/>
  <c r="F192" i="14" s="1"/>
  <c r="L192" i="14" s="1"/>
  <c r="L193" i="14" s="1"/>
  <c r="D187" i="14"/>
  <c r="F181" i="14"/>
  <c r="L181" i="14" s="1"/>
  <c r="L182" i="14" s="1"/>
  <c r="D176" i="14"/>
  <c r="F171" i="14"/>
  <c r="L171" i="14" s="1"/>
  <c r="F170" i="14"/>
  <c r="L170" i="14" s="1"/>
  <c r="F169" i="14"/>
  <c r="L169" i="14" s="1"/>
  <c r="F168" i="14"/>
  <c r="L168" i="14" s="1"/>
  <c r="F167" i="14"/>
  <c r="L167" i="14" s="1"/>
  <c r="D162" i="14"/>
  <c r="K157" i="14"/>
  <c r="F157" i="14"/>
  <c r="K156" i="14"/>
  <c r="F156" i="14"/>
  <c r="D151" i="14"/>
  <c r="E146" i="14"/>
  <c r="F146" i="14" s="1"/>
  <c r="L146" i="14" s="1"/>
  <c r="E145" i="14"/>
  <c r="F145" i="14" s="1"/>
  <c r="L145" i="14" s="1"/>
  <c r="D140" i="14"/>
  <c r="F134" i="14"/>
  <c r="L134" i="14" s="1"/>
  <c r="E133" i="14"/>
  <c r="F133" i="14" s="1"/>
  <c r="L133" i="14" s="1"/>
  <c r="D128" i="14"/>
  <c r="F121" i="14"/>
  <c r="L121" i="14" s="1"/>
  <c r="L123" i="14" s="1"/>
  <c r="D116" i="14"/>
  <c r="I111" i="14"/>
  <c r="F111" i="14"/>
  <c r="D106" i="14"/>
  <c r="I101" i="14"/>
  <c r="F101" i="14"/>
  <c r="I100" i="14"/>
  <c r="F100" i="14"/>
  <c r="I99" i="14"/>
  <c r="F99" i="14"/>
  <c r="K98" i="14"/>
  <c r="I98" i="14"/>
  <c r="F98" i="14"/>
  <c r="D93" i="14"/>
  <c r="K82" i="14"/>
  <c r="I82" i="14"/>
  <c r="F82" i="14"/>
  <c r="Q81" i="14"/>
  <c r="Q83" i="14" s="1"/>
  <c r="F81" i="14"/>
  <c r="L81" i="14" s="1"/>
  <c r="K80" i="14"/>
  <c r="I80" i="14"/>
  <c r="F80" i="14"/>
  <c r="K79" i="14"/>
  <c r="I79" i="14"/>
  <c r="F79" i="14"/>
  <c r="L79" i="14" s="1"/>
  <c r="K78" i="14"/>
  <c r="I78" i="14"/>
  <c r="F78" i="14"/>
  <c r="K77" i="14"/>
  <c r="I77" i="14"/>
  <c r="F77" i="14"/>
  <c r="K76" i="14"/>
  <c r="I76" i="14"/>
  <c r="F76" i="14"/>
  <c r="D71" i="14"/>
  <c r="K62" i="14"/>
  <c r="F62" i="14"/>
  <c r="L62" i="14" s="1"/>
  <c r="K61" i="14"/>
  <c r="I61" i="14"/>
  <c r="F61" i="14"/>
  <c r="K60" i="14"/>
  <c r="I60" i="14"/>
  <c r="F60" i="14"/>
  <c r="K59" i="14"/>
  <c r="F59" i="14"/>
  <c r="E58" i="14"/>
  <c r="F58" i="14" s="1"/>
  <c r="E57" i="14"/>
  <c r="K57" i="14" s="1"/>
  <c r="D52" i="14"/>
  <c r="I45" i="14"/>
  <c r="F45" i="14"/>
  <c r="E44" i="14"/>
  <c r="F44" i="14" s="1"/>
  <c r="I43" i="14"/>
  <c r="F43" i="14"/>
  <c r="I42" i="14"/>
  <c r="F42" i="14"/>
  <c r="I41" i="14"/>
  <c r="F41" i="14"/>
  <c r="I40" i="14"/>
  <c r="F40" i="14"/>
  <c r="I39" i="14"/>
  <c r="F39" i="14"/>
  <c r="L39" i="14" s="1"/>
  <c r="I38" i="14"/>
  <c r="F38" i="14"/>
  <c r="I37" i="14"/>
  <c r="F37" i="14"/>
  <c r="F36" i="14"/>
  <c r="L36" i="14" s="1"/>
  <c r="I35" i="14"/>
  <c r="F35" i="14"/>
  <c r="D30" i="14"/>
  <c r="E10" i="14"/>
  <c r="F10" i="14" s="1"/>
  <c r="L41" i="14" l="1"/>
  <c r="L101" i="14"/>
  <c r="L37" i="14"/>
  <c r="L43" i="14"/>
  <c r="L235" i="14"/>
  <c r="L236" i="14" s="1"/>
  <c r="L61" i="14"/>
  <c r="L156" i="14"/>
  <c r="L111" i="14"/>
  <c r="L112" i="14" s="1"/>
  <c r="L98" i="14"/>
  <c r="L204" i="14"/>
  <c r="L78" i="14"/>
  <c r="L45" i="14"/>
  <c r="L59" i="14"/>
  <c r="L35" i="14"/>
  <c r="L42" i="14"/>
  <c r="L147" i="14"/>
  <c r="L76" i="14"/>
  <c r="L80" i="14"/>
  <c r="L99" i="14"/>
  <c r="L135" i="14"/>
  <c r="L60" i="14"/>
  <c r="L40" i="14"/>
  <c r="I44" i="14"/>
  <c r="L224" i="14"/>
  <c r="L225" i="14" s="1"/>
  <c r="K44" i="14"/>
  <c r="L82" i="14"/>
  <c r="L157" i="14"/>
  <c r="L158" i="14" s="1"/>
  <c r="L38" i="14"/>
  <c r="L77" i="14"/>
  <c r="L100" i="14"/>
  <c r="L291" i="14"/>
  <c r="L292" i="14" s="1"/>
  <c r="L172" i="14"/>
  <c r="L10" i="14"/>
  <c r="L11" i="14" s="1"/>
  <c r="L257" i="14"/>
  <c r="K58" i="14"/>
  <c r="I58" i="14"/>
  <c r="F57" i="14"/>
  <c r="F294" i="14" s="1"/>
  <c r="D297" i="14" s="1"/>
  <c r="I57" i="14"/>
  <c r="I294" i="14" l="1"/>
  <c r="D298" i="14" s="1"/>
  <c r="L102" i="14"/>
  <c r="L44" i="14"/>
  <c r="L46" i="14" s="1"/>
  <c r="L83" i="14"/>
  <c r="L57" i="14"/>
  <c r="K294" i="14"/>
  <c r="D299" i="14" s="1"/>
  <c r="L58" i="14"/>
  <c r="K61" i="13"/>
  <c r="I61" i="13"/>
  <c r="F256" i="13"/>
  <c r="L256" i="13" s="1"/>
  <c r="F203" i="13"/>
  <c r="L203" i="13" s="1"/>
  <c r="F170" i="13"/>
  <c r="L170" i="13" s="1"/>
  <c r="F169" i="13"/>
  <c r="L169" i="13" s="1"/>
  <c r="F168" i="13"/>
  <c r="L168" i="13" s="1"/>
  <c r="K80" i="13"/>
  <c r="I80" i="13"/>
  <c r="I79" i="13"/>
  <c r="K79" i="13"/>
  <c r="K77" i="13"/>
  <c r="I77" i="13"/>
  <c r="F77" i="13"/>
  <c r="L77" i="13" s="1"/>
  <c r="I41" i="13"/>
  <c r="F41" i="13"/>
  <c r="I40" i="13"/>
  <c r="F40" i="13"/>
  <c r="L40" i="13" l="1"/>
  <c r="D301" i="14"/>
  <c r="L63" i="14"/>
  <c r="L294" i="14" s="1"/>
  <c r="L299" i="14" s="1"/>
  <c r="L41" i="13"/>
  <c r="I39" i="13"/>
  <c r="J282" i="13" l="1"/>
  <c r="K279" i="13"/>
  <c r="F279" i="13"/>
  <c r="F267" i="13"/>
  <c r="L267" i="13" s="1"/>
  <c r="L268" i="13" s="1"/>
  <c r="F255" i="13"/>
  <c r="L255" i="13" s="1"/>
  <c r="L257" i="13" s="1"/>
  <c r="D250" i="13"/>
  <c r="D262" i="13" s="1"/>
  <c r="D274" i="13" s="1"/>
  <c r="F245" i="13"/>
  <c r="L245" i="13" s="1"/>
  <c r="L246" i="13" s="1"/>
  <c r="D240" i="13"/>
  <c r="I235" i="13"/>
  <c r="F235" i="13"/>
  <c r="D230" i="13"/>
  <c r="I224" i="13"/>
  <c r="F224" i="13"/>
  <c r="D219" i="13"/>
  <c r="F214" i="13"/>
  <c r="L214" i="13" s="1"/>
  <c r="L215" i="13" s="1"/>
  <c r="D209" i="13"/>
  <c r="F202" i="13"/>
  <c r="L202" i="13" s="1"/>
  <c r="L204" i="13" s="1"/>
  <c r="D197" i="13"/>
  <c r="E192" i="13"/>
  <c r="F192" i="13" s="1"/>
  <c r="L192" i="13" s="1"/>
  <c r="L193" i="13" s="1"/>
  <c r="D187" i="13"/>
  <c r="F181" i="13"/>
  <c r="L181" i="13" s="1"/>
  <c r="L182" i="13" s="1"/>
  <c r="D176" i="13"/>
  <c r="F171" i="13"/>
  <c r="L171" i="13" s="1"/>
  <c r="F167" i="13"/>
  <c r="L167" i="13" s="1"/>
  <c r="D162" i="13"/>
  <c r="K157" i="13"/>
  <c r="F157" i="13"/>
  <c r="K156" i="13"/>
  <c r="F156" i="13"/>
  <c r="D151" i="13"/>
  <c r="E146" i="13"/>
  <c r="F146" i="13" s="1"/>
  <c r="L146" i="13" s="1"/>
  <c r="E145" i="13"/>
  <c r="F145" i="13" s="1"/>
  <c r="L145" i="13" s="1"/>
  <c r="D140" i="13"/>
  <c r="F134" i="13"/>
  <c r="L134" i="13" s="1"/>
  <c r="E133" i="13"/>
  <c r="F133" i="13" s="1"/>
  <c r="L133" i="13" s="1"/>
  <c r="D128" i="13"/>
  <c r="F122" i="13"/>
  <c r="L122" i="13" s="1"/>
  <c r="L123" i="13" s="1"/>
  <c r="D117" i="13"/>
  <c r="I111" i="13"/>
  <c r="F111" i="13"/>
  <c r="D106" i="13"/>
  <c r="I101" i="13"/>
  <c r="F101" i="13"/>
  <c r="I100" i="13"/>
  <c r="F100" i="13"/>
  <c r="I99" i="13"/>
  <c r="F99" i="13"/>
  <c r="K98" i="13"/>
  <c r="I98" i="13"/>
  <c r="F98" i="13"/>
  <c r="D93" i="13"/>
  <c r="K82" i="13"/>
  <c r="I82" i="13"/>
  <c r="F82" i="13"/>
  <c r="Q81" i="13"/>
  <c r="Q83" i="13" s="1"/>
  <c r="F81" i="13"/>
  <c r="L81" i="13" s="1"/>
  <c r="F80" i="13"/>
  <c r="L80" i="13" s="1"/>
  <c r="F79" i="13"/>
  <c r="L79" i="13" s="1"/>
  <c r="K78" i="13"/>
  <c r="I78" i="13"/>
  <c r="F78" i="13"/>
  <c r="K76" i="13"/>
  <c r="I76" i="13"/>
  <c r="F76" i="13"/>
  <c r="D71" i="13"/>
  <c r="K62" i="13"/>
  <c r="F62" i="13"/>
  <c r="F61" i="13"/>
  <c r="K60" i="13"/>
  <c r="I60" i="13"/>
  <c r="F60" i="13"/>
  <c r="K59" i="13"/>
  <c r="F59" i="13"/>
  <c r="E58" i="13"/>
  <c r="K58" i="13" s="1"/>
  <c r="E57" i="13"/>
  <c r="I57" i="13" s="1"/>
  <c r="D52" i="13"/>
  <c r="I45" i="13"/>
  <c r="F45" i="13"/>
  <c r="E44" i="13"/>
  <c r="I44" i="13" s="1"/>
  <c r="I43" i="13"/>
  <c r="F43" i="13"/>
  <c r="I42" i="13"/>
  <c r="F42" i="13"/>
  <c r="F39" i="13"/>
  <c r="L39" i="13" s="1"/>
  <c r="I38" i="13"/>
  <c r="F38" i="13"/>
  <c r="I37" i="13"/>
  <c r="F37" i="13"/>
  <c r="F36" i="13"/>
  <c r="L36" i="13" s="1"/>
  <c r="I35" i="13"/>
  <c r="F35" i="13"/>
  <c r="D30" i="13"/>
  <c r="E10" i="13"/>
  <c r="F10" i="13" s="1"/>
  <c r="L42" i="13" l="1"/>
  <c r="L135" i="13"/>
  <c r="L172" i="13"/>
  <c r="L35" i="13"/>
  <c r="L62" i="13"/>
  <c r="L37" i="13"/>
  <c r="L235" i="13"/>
  <c r="L236" i="13" s="1"/>
  <c r="L10" i="13"/>
  <c r="L11" i="13" s="1"/>
  <c r="L43" i="13"/>
  <c r="L100" i="13"/>
  <c r="L59" i="13"/>
  <c r="L224" i="13"/>
  <c r="L225" i="13" s="1"/>
  <c r="L60" i="13"/>
  <c r="K44" i="13"/>
  <c r="L82" i="13"/>
  <c r="L38" i="13"/>
  <c r="L156" i="13"/>
  <c r="L111" i="13"/>
  <c r="L112" i="13" s="1"/>
  <c r="L98" i="13"/>
  <c r="L76" i="13"/>
  <c r="F44" i="13"/>
  <c r="L78" i="13"/>
  <c r="L157" i="13"/>
  <c r="L147" i="13"/>
  <c r="K57" i="13"/>
  <c r="L279" i="13"/>
  <c r="L280" i="13" s="1"/>
  <c r="L101" i="13"/>
  <c r="L45" i="13"/>
  <c r="L61" i="13"/>
  <c r="L99" i="13"/>
  <c r="I58" i="13"/>
  <c r="F58" i="13"/>
  <c r="F57" i="13"/>
  <c r="K59" i="12"/>
  <c r="I59" i="12"/>
  <c r="F282" i="13" l="1"/>
  <c r="D284" i="13" s="1"/>
  <c r="L83" i="13"/>
  <c r="L102" i="13"/>
  <c r="K282" i="13"/>
  <c r="D286" i="13" s="1"/>
  <c r="I282" i="13"/>
  <c r="D285" i="13" s="1"/>
  <c r="L44" i="13"/>
  <c r="L46" i="13" s="1"/>
  <c r="L158" i="13"/>
  <c r="L58" i="13"/>
  <c r="L57" i="13"/>
  <c r="L63" i="13" s="1"/>
  <c r="J287" i="12"/>
  <c r="F273" i="12"/>
  <c r="L273" i="12" s="1"/>
  <c r="L274" i="12" s="1"/>
  <c r="K284" i="12"/>
  <c r="K98" i="12"/>
  <c r="I98" i="12"/>
  <c r="K77" i="12"/>
  <c r="I77" i="12"/>
  <c r="K58" i="12"/>
  <c r="I58" i="12"/>
  <c r="K78" i="12"/>
  <c r="I40" i="12"/>
  <c r="F40" i="12"/>
  <c r="I37" i="12"/>
  <c r="F37" i="12"/>
  <c r="F284" i="12"/>
  <c r="F261" i="12"/>
  <c r="L261" i="12" s="1"/>
  <c r="L262" i="12" s="1"/>
  <c r="F250" i="12"/>
  <c r="L250" i="12" s="1"/>
  <c r="L251" i="12" s="1"/>
  <c r="D245" i="12"/>
  <c r="D256" i="12" s="1"/>
  <c r="D279" i="12" s="1"/>
  <c r="F240" i="12"/>
  <c r="L240" i="12" s="1"/>
  <c r="L241" i="12" s="1"/>
  <c r="D235" i="12"/>
  <c r="I230" i="12"/>
  <c r="F230" i="12"/>
  <c r="D225" i="12"/>
  <c r="I219" i="12"/>
  <c r="F219" i="12"/>
  <c r="D214" i="12"/>
  <c r="F209" i="12"/>
  <c r="L209" i="12" s="1"/>
  <c r="L210" i="12" s="1"/>
  <c r="D204" i="12"/>
  <c r="F198" i="12"/>
  <c r="L198" i="12" s="1"/>
  <c r="L199" i="12" s="1"/>
  <c r="D193" i="12"/>
  <c r="E188" i="12"/>
  <c r="F188" i="12" s="1"/>
  <c r="L188" i="12" s="1"/>
  <c r="L189" i="12" s="1"/>
  <c r="D183" i="12"/>
  <c r="F177" i="12"/>
  <c r="L177" i="12" s="1"/>
  <c r="L178" i="12" s="1"/>
  <c r="D172" i="12"/>
  <c r="F167" i="12"/>
  <c r="L167" i="12" s="1"/>
  <c r="F166" i="12"/>
  <c r="L166" i="12" s="1"/>
  <c r="D161" i="12"/>
  <c r="K156" i="12"/>
  <c r="F156" i="12"/>
  <c r="K155" i="12"/>
  <c r="F155" i="12"/>
  <c r="D150" i="12"/>
  <c r="E145" i="12"/>
  <c r="F145" i="12" s="1"/>
  <c r="L145" i="12" s="1"/>
  <c r="E144" i="12"/>
  <c r="F144" i="12" s="1"/>
  <c r="L144" i="12" s="1"/>
  <c r="D139" i="12"/>
  <c r="F134" i="12"/>
  <c r="L134" i="12" s="1"/>
  <c r="E133" i="12"/>
  <c r="F133" i="12" s="1"/>
  <c r="L133" i="12" s="1"/>
  <c r="D128" i="12"/>
  <c r="F122" i="12"/>
  <c r="L122" i="12" s="1"/>
  <c r="L123" i="12" s="1"/>
  <c r="D117" i="12"/>
  <c r="I111" i="12"/>
  <c r="F111" i="12"/>
  <c r="D106" i="12"/>
  <c r="I101" i="12"/>
  <c r="F101" i="12"/>
  <c r="I100" i="12"/>
  <c r="F100" i="12"/>
  <c r="I99" i="12"/>
  <c r="F99" i="12"/>
  <c r="F98" i="12"/>
  <c r="D93" i="12"/>
  <c r="K82" i="12"/>
  <c r="I82" i="12"/>
  <c r="F82" i="12"/>
  <c r="Q81" i="12"/>
  <c r="Q83" i="12" s="1"/>
  <c r="F81" i="12"/>
  <c r="L81" i="12" s="1"/>
  <c r="F80" i="12"/>
  <c r="L80" i="12" s="1"/>
  <c r="F79" i="12"/>
  <c r="L79" i="12" s="1"/>
  <c r="I78" i="12"/>
  <c r="F78" i="12"/>
  <c r="F77" i="12"/>
  <c r="D72" i="12"/>
  <c r="K60" i="12"/>
  <c r="F60" i="12"/>
  <c r="F59" i="12"/>
  <c r="L59" i="12" s="1"/>
  <c r="F58" i="12"/>
  <c r="K57" i="12"/>
  <c r="F57" i="12"/>
  <c r="E56" i="12"/>
  <c r="K56" i="12" s="1"/>
  <c r="E55" i="12"/>
  <c r="K55" i="12" s="1"/>
  <c r="D50" i="12"/>
  <c r="I43" i="12"/>
  <c r="F43" i="12"/>
  <c r="E42" i="12"/>
  <c r="F42" i="12" s="1"/>
  <c r="I41" i="12"/>
  <c r="F41" i="12"/>
  <c r="F39" i="12"/>
  <c r="L39" i="12" s="1"/>
  <c r="I38" i="12"/>
  <c r="F38" i="12"/>
  <c r="F36" i="12"/>
  <c r="L36" i="12" s="1"/>
  <c r="I35" i="12"/>
  <c r="F35" i="12"/>
  <c r="D30" i="12"/>
  <c r="E10" i="12"/>
  <c r="F10" i="12" s="1"/>
  <c r="L135" i="12" l="1"/>
  <c r="L155" i="12"/>
  <c r="L282" i="13"/>
  <c r="D288" i="13"/>
  <c r="L285" i="13"/>
  <c r="L98" i="12"/>
  <c r="L146" i="12"/>
  <c r="L168" i="12"/>
  <c r="L40" i="12"/>
  <c r="L58" i="12"/>
  <c r="L101" i="12"/>
  <c r="L41" i="12"/>
  <c r="L156" i="12"/>
  <c r="L157" i="12" s="1"/>
  <c r="L284" i="12"/>
  <c r="L285" i="12" s="1"/>
  <c r="K42" i="12"/>
  <c r="K287" i="12" s="1"/>
  <c r="D291" i="12" s="1"/>
  <c r="L57" i="12"/>
  <c r="L60" i="12"/>
  <c r="L77" i="12"/>
  <c r="L37" i="12"/>
  <c r="L219" i="12"/>
  <c r="L220" i="12" s="1"/>
  <c r="L99" i="12"/>
  <c r="L43" i="12"/>
  <c r="L38" i="12"/>
  <c r="L82" i="12"/>
  <c r="L111" i="12"/>
  <c r="L78" i="12"/>
  <c r="L100" i="12"/>
  <c r="L230" i="12"/>
  <c r="L231" i="12" s="1"/>
  <c r="I42" i="12"/>
  <c r="L35" i="12"/>
  <c r="L10" i="12"/>
  <c r="L11" i="12" s="1"/>
  <c r="F56" i="12"/>
  <c r="I56" i="12"/>
  <c r="F55" i="12"/>
  <c r="I55" i="12"/>
  <c r="I287" i="12" l="1"/>
  <c r="D290" i="12" s="1"/>
  <c r="F291" i="13"/>
  <c r="M285" i="13"/>
  <c r="L83" i="12"/>
  <c r="F287" i="12"/>
  <c r="D289" i="12" s="1"/>
  <c r="D293" i="12" s="1"/>
  <c r="L102" i="12"/>
  <c r="L112" i="12"/>
  <c r="L55" i="12"/>
  <c r="L42" i="12"/>
  <c r="L44" i="12" s="1"/>
  <c r="L56" i="12"/>
  <c r="I83" i="11"/>
  <c r="K83" i="11"/>
  <c r="L61" i="12" l="1"/>
  <c r="L287" i="12" s="1"/>
  <c r="I235" i="11"/>
  <c r="F235" i="11"/>
  <c r="F83" i="11"/>
  <c r="L83" i="11" s="1"/>
  <c r="I38" i="11"/>
  <c r="F38" i="11"/>
  <c r="L290" i="12" l="1"/>
  <c r="F296" i="12" s="1"/>
  <c r="L38" i="11"/>
  <c r="J281" i="11"/>
  <c r="F277" i="11"/>
  <c r="L277" i="11" s="1"/>
  <c r="L278" i="11" s="1"/>
  <c r="F266" i="11"/>
  <c r="L266" i="11" s="1"/>
  <c r="L267" i="11" s="1"/>
  <c r="F255" i="11"/>
  <c r="L255" i="11" s="1"/>
  <c r="L256" i="11" s="1"/>
  <c r="D250" i="11"/>
  <c r="D261" i="11" s="1"/>
  <c r="D272" i="11" s="1"/>
  <c r="F245" i="11"/>
  <c r="L245" i="11" s="1"/>
  <c r="L246" i="11" s="1"/>
  <c r="D240" i="11"/>
  <c r="L235" i="11"/>
  <c r="L236" i="11" s="1"/>
  <c r="D230" i="11"/>
  <c r="I225" i="11"/>
  <c r="F225" i="11"/>
  <c r="D220" i="11"/>
  <c r="F215" i="11"/>
  <c r="L215" i="11" s="1"/>
  <c r="L216" i="11" s="1"/>
  <c r="D210" i="11"/>
  <c r="F205" i="11"/>
  <c r="L205" i="11" s="1"/>
  <c r="L206" i="11" s="1"/>
  <c r="D200" i="11"/>
  <c r="E195" i="11"/>
  <c r="F195" i="11" s="1"/>
  <c r="L195" i="11" s="1"/>
  <c r="L196" i="11" s="1"/>
  <c r="D190" i="11"/>
  <c r="F185" i="11"/>
  <c r="L185" i="11" s="1"/>
  <c r="L186" i="11" s="1"/>
  <c r="D180" i="11"/>
  <c r="F175" i="11"/>
  <c r="L175" i="11" s="1"/>
  <c r="F174" i="11"/>
  <c r="L174" i="11" s="1"/>
  <c r="D169" i="11"/>
  <c r="K164" i="11"/>
  <c r="F164" i="11"/>
  <c r="K163" i="11"/>
  <c r="F163" i="11"/>
  <c r="L163" i="11" s="1"/>
  <c r="D158" i="11"/>
  <c r="E153" i="11"/>
  <c r="F153" i="11" s="1"/>
  <c r="L153" i="11" s="1"/>
  <c r="E152" i="11"/>
  <c r="F152" i="11" s="1"/>
  <c r="L152" i="11" s="1"/>
  <c r="D147" i="11"/>
  <c r="F142" i="11"/>
  <c r="L142" i="11" s="1"/>
  <c r="E141" i="11"/>
  <c r="F141" i="11" s="1"/>
  <c r="L141" i="11" s="1"/>
  <c r="D136" i="11"/>
  <c r="F130" i="11"/>
  <c r="L130" i="11" s="1"/>
  <c r="L131" i="11" s="1"/>
  <c r="D125" i="11"/>
  <c r="I120" i="11"/>
  <c r="F120" i="11"/>
  <c r="D115" i="11"/>
  <c r="I106" i="11"/>
  <c r="F106" i="11"/>
  <c r="I105" i="11"/>
  <c r="F105" i="11"/>
  <c r="L105" i="11" s="1"/>
  <c r="I104" i="11"/>
  <c r="F104" i="11"/>
  <c r="F103" i="11"/>
  <c r="L103" i="11" s="1"/>
  <c r="D98" i="11"/>
  <c r="Q82" i="11"/>
  <c r="Q84" i="11" s="1"/>
  <c r="F82" i="11"/>
  <c r="L82" i="11" s="1"/>
  <c r="F81" i="11"/>
  <c r="L81" i="11" s="1"/>
  <c r="F80" i="11"/>
  <c r="L80" i="11" s="1"/>
  <c r="K79" i="11"/>
  <c r="I79" i="11"/>
  <c r="F79" i="11"/>
  <c r="F78" i="11"/>
  <c r="L78" i="11" s="1"/>
  <c r="D73" i="11"/>
  <c r="K61" i="11"/>
  <c r="F61" i="11"/>
  <c r="K60" i="11"/>
  <c r="F60" i="11"/>
  <c r="K59" i="11"/>
  <c r="F59" i="11"/>
  <c r="K58" i="11"/>
  <c r="F58" i="11"/>
  <c r="E57" i="11"/>
  <c r="F57" i="11" s="1"/>
  <c r="E56" i="11"/>
  <c r="I56" i="11" s="1"/>
  <c r="D51" i="11"/>
  <c r="I40" i="11"/>
  <c r="F40" i="11"/>
  <c r="E39" i="11"/>
  <c r="I39" i="11" s="1"/>
  <c r="F37" i="11"/>
  <c r="L37" i="11" s="1"/>
  <c r="I36" i="11"/>
  <c r="F36" i="11"/>
  <c r="L36" i="11" s="1"/>
  <c r="F35" i="11"/>
  <c r="L35" i="11" s="1"/>
  <c r="I34" i="11"/>
  <c r="F34" i="11"/>
  <c r="D29" i="11"/>
  <c r="E10" i="11"/>
  <c r="F10" i="11" s="1"/>
  <c r="L40" i="11" l="1"/>
  <c r="L106" i="11"/>
  <c r="L34" i="11"/>
  <c r="L58" i="11"/>
  <c r="L61" i="11"/>
  <c r="L79" i="11"/>
  <c r="L84" i="11" s="1"/>
  <c r="L154" i="11"/>
  <c r="L60" i="11"/>
  <c r="L176" i="11"/>
  <c r="L59" i="11"/>
  <c r="L120" i="11"/>
  <c r="L121" i="11" s="1"/>
  <c r="K56" i="11"/>
  <c r="L164" i="11"/>
  <c r="L165" i="11" s="1"/>
  <c r="L143" i="11"/>
  <c r="L225" i="11"/>
  <c r="L226" i="11" s="1"/>
  <c r="L104" i="11"/>
  <c r="L107" i="11" s="1"/>
  <c r="L10" i="11"/>
  <c r="L11" i="11" s="1"/>
  <c r="F39" i="11"/>
  <c r="L39" i="11" s="1"/>
  <c r="L41" i="11" s="1"/>
  <c r="I57" i="11"/>
  <c r="D289" i="11" s="1"/>
  <c r="K57" i="11"/>
  <c r="F56" i="11"/>
  <c r="I281" i="11" l="1"/>
  <c r="K281" i="11"/>
  <c r="F281" i="11"/>
  <c r="L56" i="11"/>
  <c r="D288" i="11"/>
  <c r="D290" i="11"/>
  <c r="L57" i="11"/>
  <c r="D292" i="11" l="1"/>
  <c r="L62" i="11"/>
  <c r="L289" i="11" s="1"/>
  <c r="F295" i="11" s="1"/>
  <c r="F296" i="10"/>
  <c r="L296" i="10" s="1"/>
  <c r="L297" i="10" s="1"/>
  <c r="I102" i="10"/>
  <c r="K78" i="10"/>
  <c r="I78" i="10"/>
  <c r="J300" i="10"/>
  <c r="F282" i="10"/>
  <c r="F271" i="10"/>
  <c r="L271" i="10" s="1"/>
  <c r="L272" i="10" s="1"/>
  <c r="F260" i="10"/>
  <c r="L260" i="10" s="1"/>
  <c r="L261" i="10" s="1"/>
  <c r="D255" i="10"/>
  <c r="D266" i="10" s="1"/>
  <c r="D277" i="10" s="1"/>
  <c r="F250" i="10"/>
  <c r="L250" i="10" s="1"/>
  <c r="L251" i="10" s="1"/>
  <c r="D245" i="10"/>
  <c r="F240" i="10"/>
  <c r="L240" i="10" s="1"/>
  <c r="L241" i="10" s="1"/>
  <c r="D235" i="10"/>
  <c r="I230" i="10"/>
  <c r="F230" i="10"/>
  <c r="D225" i="10"/>
  <c r="F220" i="10"/>
  <c r="L220" i="10" s="1"/>
  <c r="L221" i="10" s="1"/>
  <c r="D215" i="10"/>
  <c r="F210" i="10"/>
  <c r="L210" i="10" s="1"/>
  <c r="L211" i="10" s="1"/>
  <c r="D205" i="10"/>
  <c r="E200" i="10"/>
  <c r="F200" i="10" s="1"/>
  <c r="L200" i="10" s="1"/>
  <c r="L201" i="10" s="1"/>
  <c r="D195" i="10"/>
  <c r="F190" i="10"/>
  <c r="L190" i="10" s="1"/>
  <c r="L191" i="10" s="1"/>
  <c r="D185" i="10"/>
  <c r="F180" i="10"/>
  <c r="L180" i="10" s="1"/>
  <c r="F179" i="10"/>
  <c r="L179" i="10" s="1"/>
  <c r="D174" i="10"/>
  <c r="K169" i="10"/>
  <c r="F169" i="10"/>
  <c r="K168" i="10"/>
  <c r="F168" i="10"/>
  <c r="L168" i="10" s="1"/>
  <c r="D163" i="10"/>
  <c r="E158" i="10"/>
  <c r="F158" i="10" s="1"/>
  <c r="L158" i="10" s="1"/>
  <c r="E157" i="10"/>
  <c r="F157" i="10" s="1"/>
  <c r="L157" i="10" s="1"/>
  <c r="D152" i="10"/>
  <c r="F147" i="10"/>
  <c r="L147" i="10" s="1"/>
  <c r="E146" i="10"/>
  <c r="F146" i="10" s="1"/>
  <c r="L146" i="10" s="1"/>
  <c r="L148" i="10" s="1"/>
  <c r="D141" i="10"/>
  <c r="F136" i="10"/>
  <c r="L136" i="10" s="1"/>
  <c r="L137" i="10" s="1"/>
  <c r="D131" i="10"/>
  <c r="I126" i="10"/>
  <c r="F126" i="10"/>
  <c r="D121" i="10"/>
  <c r="I104" i="10"/>
  <c r="F104" i="10"/>
  <c r="I103" i="10"/>
  <c r="F103" i="10"/>
  <c r="F102" i="10"/>
  <c r="F101" i="10"/>
  <c r="L101" i="10" s="1"/>
  <c r="D96" i="10"/>
  <c r="F81" i="10"/>
  <c r="L81" i="10" s="1"/>
  <c r="F80" i="10"/>
  <c r="L80" i="10" s="1"/>
  <c r="F79" i="10"/>
  <c r="L79" i="10" s="1"/>
  <c r="F78" i="10"/>
  <c r="F77" i="10"/>
  <c r="L77" i="10" s="1"/>
  <c r="D72" i="10"/>
  <c r="K60" i="10"/>
  <c r="F60" i="10"/>
  <c r="K59" i="10"/>
  <c r="F59" i="10"/>
  <c r="K58" i="10"/>
  <c r="F58" i="10"/>
  <c r="K57" i="10"/>
  <c r="F57" i="10"/>
  <c r="E56" i="10"/>
  <c r="K56" i="10" s="1"/>
  <c r="E55" i="10"/>
  <c r="F55" i="10" s="1"/>
  <c r="D50" i="10"/>
  <c r="I39" i="10"/>
  <c r="F39" i="10"/>
  <c r="L39" i="10" s="1"/>
  <c r="E38" i="10"/>
  <c r="F38" i="10" s="1"/>
  <c r="F37" i="10"/>
  <c r="L37" i="10" s="1"/>
  <c r="I36" i="10"/>
  <c r="F36" i="10"/>
  <c r="L36" i="10" s="1"/>
  <c r="F35" i="10"/>
  <c r="L35" i="10" s="1"/>
  <c r="I34" i="10"/>
  <c r="F34" i="10"/>
  <c r="D29" i="10"/>
  <c r="E10" i="10"/>
  <c r="F10" i="10" s="1"/>
  <c r="L78" i="10" l="1"/>
  <c r="L169" i="10"/>
  <c r="L170" i="10"/>
  <c r="L102" i="10"/>
  <c r="L126" i="10"/>
  <c r="L283" i="10"/>
  <c r="L282" i="10"/>
  <c r="L57" i="10"/>
  <c r="L60" i="10"/>
  <c r="L230" i="10"/>
  <c r="L231" i="10" s="1"/>
  <c r="L281" i="11"/>
  <c r="Q81" i="10"/>
  <c r="Q82" i="10" s="1"/>
  <c r="L59" i="10"/>
  <c r="I38" i="10"/>
  <c r="L34" i="10"/>
  <c r="L103" i="10"/>
  <c r="I55" i="10"/>
  <c r="K55" i="10"/>
  <c r="D305" i="10" s="1"/>
  <c r="L58" i="10"/>
  <c r="L104" i="10"/>
  <c r="L159" i="10"/>
  <c r="L181" i="10"/>
  <c r="L10" i="10"/>
  <c r="L11" i="10" s="1"/>
  <c r="L82" i="10"/>
  <c r="F56" i="10"/>
  <c r="D303" i="10" s="1"/>
  <c r="I56" i="10"/>
  <c r="I126" i="9"/>
  <c r="K300" i="10" l="1"/>
  <c r="D304" i="10"/>
  <c r="I300" i="10"/>
  <c r="D307" i="10"/>
  <c r="L38" i="10"/>
  <c r="L40" i="10" s="1"/>
  <c r="L127" i="10"/>
  <c r="F300" i="10"/>
  <c r="L105" i="10"/>
  <c r="L55" i="10"/>
  <c r="L56" i="10"/>
  <c r="L61" i="10" s="1"/>
  <c r="F282" i="9"/>
  <c r="L282" i="9" s="1"/>
  <c r="L283" i="9" s="1"/>
  <c r="L304" i="10" l="1"/>
  <c r="F310" i="10" s="1"/>
  <c r="L300" i="10"/>
  <c r="H287" i="9"/>
  <c r="F271" i="9"/>
  <c r="L271" i="9" s="1"/>
  <c r="F260" i="9"/>
  <c r="J287" i="9"/>
  <c r="K168" i="9" l="1"/>
  <c r="K169" i="9"/>
  <c r="F79" i="9"/>
  <c r="L79" i="9" s="1"/>
  <c r="F59" i="9"/>
  <c r="K59" i="9"/>
  <c r="K58" i="9"/>
  <c r="F58" i="9"/>
  <c r="K57" i="9"/>
  <c r="I36" i="9"/>
  <c r="D316" i="9"/>
  <c r="L260" i="9"/>
  <c r="L261" i="9" s="1"/>
  <c r="D255" i="9"/>
  <c r="D266" i="9" s="1"/>
  <c r="D277" i="9" s="1"/>
  <c r="F250" i="9"/>
  <c r="L250" i="9" s="1"/>
  <c r="L251" i="9" s="1"/>
  <c r="D245" i="9"/>
  <c r="F240" i="9"/>
  <c r="L240" i="9" s="1"/>
  <c r="L241" i="9" s="1"/>
  <c r="D235" i="9"/>
  <c r="I230" i="9"/>
  <c r="F230" i="9"/>
  <c r="L230" i="9" s="1"/>
  <c r="L231" i="9" s="1"/>
  <c r="D225" i="9"/>
  <c r="F220" i="9"/>
  <c r="L220" i="9" s="1"/>
  <c r="L221" i="9" s="1"/>
  <c r="D215" i="9"/>
  <c r="F210" i="9"/>
  <c r="L210" i="9" s="1"/>
  <c r="L211" i="9" s="1"/>
  <c r="D205" i="9"/>
  <c r="E200" i="9"/>
  <c r="F200" i="9" s="1"/>
  <c r="L200" i="9" s="1"/>
  <c r="L201" i="9" s="1"/>
  <c r="D195" i="9"/>
  <c r="F190" i="9"/>
  <c r="L190" i="9" s="1"/>
  <c r="L191" i="9" s="1"/>
  <c r="D185" i="9"/>
  <c r="F180" i="9"/>
  <c r="L180" i="9" s="1"/>
  <c r="F179" i="9"/>
  <c r="L179" i="9" s="1"/>
  <c r="D174" i="9"/>
  <c r="F169" i="9"/>
  <c r="F168" i="9"/>
  <c r="D163" i="9"/>
  <c r="E158" i="9"/>
  <c r="F158" i="9" s="1"/>
  <c r="L158" i="9" s="1"/>
  <c r="E157" i="9"/>
  <c r="F157" i="9" s="1"/>
  <c r="L157" i="9" s="1"/>
  <c r="D152" i="9"/>
  <c r="F147" i="9"/>
  <c r="L147" i="9" s="1"/>
  <c r="E146" i="9"/>
  <c r="F146" i="9" s="1"/>
  <c r="L146" i="9" s="1"/>
  <c r="D141" i="9"/>
  <c r="F136" i="9"/>
  <c r="L136" i="9" s="1"/>
  <c r="L137" i="9" s="1"/>
  <c r="D131" i="9"/>
  <c r="F126" i="9"/>
  <c r="D121" i="9"/>
  <c r="I104" i="9"/>
  <c r="F104" i="9"/>
  <c r="I103" i="9"/>
  <c r="F103" i="9"/>
  <c r="I102" i="9"/>
  <c r="F102" i="9"/>
  <c r="F101" i="9"/>
  <c r="L101" i="9" s="1"/>
  <c r="Q99" i="9"/>
  <c r="Q100" i="9" s="1"/>
  <c r="Q96" i="9"/>
  <c r="Q97" i="9" s="1"/>
  <c r="D96" i="9"/>
  <c r="F81" i="9"/>
  <c r="L81" i="9" s="1"/>
  <c r="Q80" i="9"/>
  <c r="F80" i="9"/>
  <c r="L80" i="9" s="1"/>
  <c r="F78" i="9"/>
  <c r="L78" i="9" s="1"/>
  <c r="Q77" i="9"/>
  <c r="F77" i="9"/>
  <c r="L77" i="9" s="1"/>
  <c r="Q76" i="9"/>
  <c r="D72" i="9"/>
  <c r="K60" i="9"/>
  <c r="F60" i="9"/>
  <c r="F57" i="9"/>
  <c r="E56" i="9"/>
  <c r="F56" i="9" s="1"/>
  <c r="E55" i="9"/>
  <c r="K55" i="9" s="1"/>
  <c r="D50" i="9"/>
  <c r="I39" i="9"/>
  <c r="F39" i="9"/>
  <c r="E38" i="9"/>
  <c r="I38" i="9" s="1"/>
  <c r="F37" i="9"/>
  <c r="L37" i="9" s="1"/>
  <c r="F36" i="9"/>
  <c r="L36" i="9" s="1"/>
  <c r="F35" i="9"/>
  <c r="L35" i="9" s="1"/>
  <c r="I34" i="9"/>
  <c r="F34" i="9"/>
  <c r="D29" i="9"/>
  <c r="E10" i="9"/>
  <c r="F10" i="9" s="1"/>
  <c r="L103" i="9" l="1"/>
  <c r="L102" i="9"/>
  <c r="L58" i="9"/>
  <c r="L159" i="9"/>
  <c r="L148" i="9"/>
  <c r="L34" i="9"/>
  <c r="L60" i="9"/>
  <c r="L168" i="9"/>
  <c r="K56" i="9"/>
  <c r="K287" i="9" s="1"/>
  <c r="Q81" i="9"/>
  <c r="Q82" i="9" s="1"/>
  <c r="L57" i="9"/>
  <c r="L181" i="9"/>
  <c r="L59" i="9"/>
  <c r="L82" i="9"/>
  <c r="L104" i="9"/>
  <c r="L105" i="9" s="1"/>
  <c r="L169" i="9"/>
  <c r="L39" i="9"/>
  <c r="L272" i="9"/>
  <c r="F55" i="9"/>
  <c r="I55" i="9"/>
  <c r="L126" i="9"/>
  <c r="L127" i="9" s="1"/>
  <c r="F38" i="9"/>
  <c r="L38" i="9" s="1"/>
  <c r="I56" i="9"/>
  <c r="L10" i="9"/>
  <c r="L11" i="9" s="1"/>
  <c r="L40" i="9" l="1"/>
  <c r="D295" i="9"/>
  <c r="L170" i="9"/>
  <c r="D294" i="9"/>
  <c r="F287" i="9"/>
  <c r="L56" i="9"/>
  <c r="D293" i="9"/>
  <c r="I287" i="9"/>
  <c r="L55" i="9"/>
  <c r="D253" i="8"/>
  <c r="I179" i="8"/>
  <c r="H224" i="8"/>
  <c r="J224" i="8"/>
  <c r="D204" i="8"/>
  <c r="D297" i="9" l="1"/>
  <c r="L61" i="9"/>
  <c r="L287" i="9" s="1"/>
  <c r="D232" i="8"/>
  <c r="L294" i="9" l="1"/>
  <c r="F300" i="9" s="1"/>
  <c r="F209" i="8"/>
  <c r="L209" i="8" s="1"/>
  <c r="L210" i="8" s="1"/>
  <c r="F220" i="8"/>
  <c r="F199" i="8"/>
  <c r="L199" i="8" s="1"/>
  <c r="L200" i="8" s="1"/>
  <c r="D194" i="8"/>
  <c r="F189" i="8"/>
  <c r="L189" i="8" s="1"/>
  <c r="L190" i="8" s="1"/>
  <c r="D184" i="8"/>
  <c r="F179" i="8"/>
  <c r="D174" i="8"/>
  <c r="F169" i="8"/>
  <c r="L169" i="8" s="1"/>
  <c r="L170" i="8" s="1"/>
  <c r="D164" i="8"/>
  <c r="F159" i="8"/>
  <c r="L159" i="8" s="1"/>
  <c r="L160" i="8" s="1"/>
  <c r="D154" i="8"/>
  <c r="E149" i="8"/>
  <c r="F149" i="8" s="1"/>
  <c r="L149" i="8" s="1"/>
  <c r="L150" i="8" s="1"/>
  <c r="D144" i="8"/>
  <c r="F139" i="8"/>
  <c r="L139" i="8" s="1"/>
  <c r="L140" i="8" s="1"/>
  <c r="D134" i="8"/>
  <c r="F129" i="8"/>
  <c r="L129" i="8" s="1"/>
  <c r="F128" i="8"/>
  <c r="L128" i="8" s="1"/>
  <c r="D123" i="8"/>
  <c r="F118" i="8"/>
  <c r="L118" i="8" s="1"/>
  <c r="F117" i="8"/>
  <c r="L117" i="8" s="1"/>
  <c r="D112" i="8"/>
  <c r="E107" i="8"/>
  <c r="F107" i="8" s="1"/>
  <c r="L107" i="8" s="1"/>
  <c r="E106" i="8"/>
  <c r="F106" i="8" s="1"/>
  <c r="L106" i="8" s="1"/>
  <c r="D101" i="8"/>
  <c r="F96" i="8"/>
  <c r="L96" i="8" s="1"/>
  <c r="E95" i="8"/>
  <c r="F95" i="8" s="1"/>
  <c r="L95" i="8" s="1"/>
  <c r="L97" i="8" s="1"/>
  <c r="D90" i="8"/>
  <c r="F85" i="8"/>
  <c r="L85" i="8" s="1"/>
  <c r="L86" i="8" s="1"/>
  <c r="D80" i="8"/>
  <c r="I75" i="8"/>
  <c r="F75" i="8"/>
  <c r="D70" i="8"/>
  <c r="I65" i="8"/>
  <c r="F65" i="8"/>
  <c r="I64" i="8"/>
  <c r="F64" i="8"/>
  <c r="I63" i="8"/>
  <c r="F63" i="8"/>
  <c r="F62" i="8"/>
  <c r="L62" i="8" s="1"/>
  <c r="Q60" i="8"/>
  <c r="Q61" i="8" s="1"/>
  <c r="Q57" i="8"/>
  <c r="Q58" i="8" s="1"/>
  <c r="D57" i="8"/>
  <c r="F51" i="8"/>
  <c r="L51" i="8" s="1"/>
  <c r="Q50" i="8"/>
  <c r="F50" i="8"/>
  <c r="L50" i="8" s="1"/>
  <c r="F49" i="8"/>
  <c r="L49" i="8" s="1"/>
  <c r="Q48" i="8"/>
  <c r="F48" i="8"/>
  <c r="L48" i="8" s="1"/>
  <c r="Q47" i="8"/>
  <c r="D43" i="8"/>
  <c r="K38" i="8"/>
  <c r="F38" i="8"/>
  <c r="F37" i="8"/>
  <c r="L37" i="8" s="1"/>
  <c r="E36" i="8"/>
  <c r="I36" i="8" s="1"/>
  <c r="E35" i="8"/>
  <c r="I35" i="8" s="1"/>
  <c r="D30" i="8"/>
  <c r="I25" i="8"/>
  <c r="F25" i="8"/>
  <c r="L25" i="8" s="1"/>
  <c r="E24" i="8"/>
  <c r="I24" i="8" s="1"/>
  <c r="F23" i="8"/>
  <c r="L23" i="8" s="1"/>
  <c r="F22" i="8"/>
  <c r="L22" i="8" s="1"/>
  <c r="F21" i="8"/>
  <c r="L21" i="8" s="1"/>
  <c r="I20" i="8"/>
  <c r="F20" i="8"/>
  <c r="L20" i="8" s="1"/>
  <c r="D15" i="8"/>
  <c r="E10" i="8"/>
  <c r="F10" i="8" s="1"/>
  <c r="L108" i="8" l="1"/>
  <c r="L10" i="8"/>
  <c r="L11" i="8" s="1"/>
  <c r="L65" i="8"/>
  <c r="D231" i="8"/>
  <c r="I224" i="8"/>
  <c r="L52" i="8"/>
  <c r="L119" i="8"/>
  <c r="L130" i="8"/>
  <c r="L220" i="8"/>
  <c r="L221" i="8" s="1"/>
  <c r="Q51" i="8"/>
  <c r="Q52" i="8" s="1"/>
  <c r="L38" i="8"/>
  <c r="L64" i="8"/>
  <c r="L66" i="8" s="1"/>
  <c r="K35" i="8"/>
  <c r="L75" i="8"/>
  <c r="L76" i="8" s="1"/>
  <c r="L63" i="8"/>
  <c r="L179" i="8"/>
  <c r="L180" i="8" s="1"/>
  <c r="F24" i="8"/>
  <c r="L24" i="8" s="1"/>
  <c r="L26" i="8" s="1"/>
  <c r="F36" i="8"/>
  <c r="K36" i="8"/>
  <c r="F35" i="8"/>
  <c r="D230" i="8" l="1"/>
  <c r="F224" i="8"/>
  <c r="K224" i="8"/>
  <c r="D234" i="8"/>
  <c r="L35" i="8"/>
  <c r="L36" i="8"/>
  <c r="E145" i="7"/>
  <c r="E104" i="7"/>
  <c r="E103" i="7"/>
  <c r="E93" i="7"/>
  <c r="Q58" i="7"/>
  <c r="Q59" i="7" s="1"/>
  <c r="Q55" i="7"/>
  <c r="Q56" i="7" s="1"/>
  <c r="Q47" i="7"/>
  <c r="Q46" i="7"/>
  <c r="Q48" i="7"/>
  <c r="E35" i="7"/>
  <c r="E34" i="7"/>
  <c r="Q49" i="7" l="1"/>
  <c r="Q50" i="7" s="1"/>
  <c r="L39" i="8"/>
  <c r="E23" i="7"/>
  <c r="I23" i="7" s="1"/>
  <c r="E10" i="7"/>
  <c r="F10" i="7" s="1"/>
  <c r="I24" i="7"/>
  <c r="H198" i="7"/>
  <c r="J198" i="7"/>
  <c r="F195" i="7"/>
  <c r="F185" i="7"/>
  <c r="L185" i="7" s="1"/>
  <c r="F175" i="7"/>
  <c r="F165" i="7"/>
  <c r="L165" i="7" s="1"/>
  <c r="L166" i="7" s="1"/>
  <c r="F155" i="7"/>
  <c r="F145" i="7"/>
  <c r="F135" i="7"/>
  <c r="F125" i="7"/>
  <c r="L125" i="7" s="1"/>
  <c r="L126" i="7" s="1"/>
  <c r="F115" i="7"/>
  <c r="L115" i="7" s="1"/>
  <c r="F114" i="7"/>
  <c r="F104" i="7"/>
  <c r="F103" i="7"/>
  <c r="F93" i="7"/>
  <c r="L93" i="7" s="1"/>
  <c r="L94" i="7" s="1"/>
  <c r="F73" i="7"/>
  <c r="I73" i="7"/>
  <c r="F83" i="7"/>
  <c r="I63" i="7"/>
  <c r="I61" i="7"/>
  <c r="F63" i="7"/>
  <c r="F62" i="7"/>
  <c r="L62" i="7" s="1"/>
  <c r="F61" i="7"/>
  <c r="F60" i="7"/>
  <c r="F49" i="7"/>
  <c r="F48" i="7"/>
  <c r="L48" i="7" s="1"/>
  <c r="F47" i="7"/>
  <c r="I35" i="7"/>
  <c r="K37" i="7"/>
  <c r="K34" i="7"/>
  <c r="K35" i="7"/>
  <c r="F37" i="7"/>
  <c r="F36" i="7"/>
  <c r="F35" i="7"/>
  <c r="F34" i="7"/>
  <c r="F24" i="7"/>
  <c r="F22" i="7"/>
  <c r="L22" i="7" s="1"/>
  <c r="F21" i="7"/>
  <c r="L21" i="7" s="1"/>
  <c r="F20" i="7"/>
  <c r="L20" i="7" s="1"/>
  <c r="D237" i="7"/>
  <c r="D190" i="7"/>
  <c r="D180" i="7"/>
  <c r="D225" i="7"/>
  <c r="D170" i="7"/>
  <c r="D160" i="7"/>
  <c r="D150" i="7"/>
  <c r="D140" i="7"/>
  <c r="D130" i="7"/>
  <c r="D120" i="7"/>
  <c r="D109" i="7"/>
  <c r="D98" i="7"/>
  <c r="D88" i="7"/>
  <c r="D78" i="7"/>
  <c r="D68" i="7"/>
  <c r="D55" i="7"/>
  <c r="D42" i="7"/>
  <c r="D29" i="7"/>
  <c r="D15" i="7"/>
  <c r="J30" i="3"/>
  <c r="L242" i="7"/>
  <c r="L243" i="7" s="1"/>
  <c r="L231" i="7"/>
  <c r="F23" i="7" l="1"/>
  <c r="L23" i="7" s="1"/>
  <c r="L231" i="8"/>
  <c r="F237" i="8" s="1"/>
  <c r="L224" i="8"/>
  <c r="L37" i="7"/>
  <c r="L195" i="7"/>
  <c r="L196" i="7" s="1"/>
  <c r="L186" i="7"/>
  <c r="L175" i="7"/>
  <c r="L176" i="7" s="1"/>
  <c r="L155" i="7"/>
  <c r="L156" i="7" s="1"/>
  <c r="L145" i="7"/>
  <c r="L146" i="7" s="1"/>
  <c r="L135" i="7"/>
  <c r="L136" i="7" s="1"/>
  <c r="L114" i="7"/>
  <c r="L116" i="7" s="1"/>
  <c r="L104" i="7"/>
  <c r="L103" i="7"/>
  <c r="L83" i="7"/>
  <c r="L84" i="7" s="1"/>
  <c r="L73" i="7"/>
  <c r="L74" i="7" s="1"/>
  <c r="L63" i="7"/>
  <c r="I198" i="7"/>
  <c r="D203" i="7" s="1"/>
  <c r="L61" i="7"/>
  <c r="L60" i="7"/>
  <c r="L49" i="7"/>
  <c r="L47" i="7"/>
  <c r="L36" i="7"/>
  <c r="K198" i="7"/>
  <c r="D204" i="7" s="1"/>
  <c r="L35" i="7"/>
  <c r="L34" i="7"/>
  <c r="L24" i="7"/>
  <c r="L10" i="7"/>
  <c r="L11" i="7"/>
  <c r="L67" i="6"/>
  <c r="L105" i="7" l="1"/>
  <c r="F198" i="7"/>
  <c r="D202" i="7" s="1"/>
  <c r="L25" i="7"/>
  <c r="L50" i="7"/>
  <c r="L201" i="7"/>
  <c r="L64" i="7"/>
  <c r="L38" i="7"/>
  <c r="L111" i="6"/>
  <c r="L35" i="6"/>
  <c r="L206" i="6"/>
  <c r="L41" i="6"/>
  <c r="L38" i="6"/>
  <c r="L37" i="6"/>
  <c r="L36" i="6"/>
  <c r="K231" i="6"/>
  <c r="D237" i="6" s="1"/>
  <c r="I231" i="6"/>
  <c r="H231" i="6"/>
  <c r="L198" i="7" l="1"/>
  <c r="L203" i="7" s="1"/>
  <c r="D236" i="6"/>
  <c r="D239" i="6" s="1"/>
  <c r="E231" i="6"/>
  <c r="G231" i="6"/>
  <c r="J231" i="6"/>
  <c r="L227" i="6"/>
  <c r="L216" i="6"/>
  <c r="L217" i="6" s="1"/>
  <c r="L207" i="6"/>
  <c r="L196" i="6"/>
  <c r="L197" i="6" s="1"/>
  <c r="L186" i="6"/>
  <c r="L187" i="6" s="1"/>
  <c r="L176" i="6"/>
  <c r="L177" i="6" s="1"/>
  <c r="L166" i="6"/>
  <c r="L167" i="6" s="1"/>
  <c r="L156" i="6"/>
  <c r="L157" i="6" s="1"/>
  <c r="L146" i="6"/>
  <c r="L147" i="6" s="1"/>
  <c r="L136" i="6"/>
  <c r="L135" i="6"/>
  <c r="L134" i="6"/>
  <c r="L133" i="6"/>
  <c r="L132" i="6"/>
  <c r="L121" i="6"/>
  <c r="L123" i="6" s="1"/>
  <c r="L78" i="6"/>
  <c r="L25" i="6"/>
  <c r="L24" i="6"/>
  <c r="L23" i="6"/>
  <c r="L22" i="6"/>
  <c r="L21" i="6"/>
  <c r="L20" i="6"/>
  <c r="L10" i="6"/>
  <c r="L26" i="6" l="1"/>
  <c r="L137" i="6"/>
  <c r="L228" i="6"/>
  <c r="F221" i="5"/>
  <c r="M217" i="5"/>
  <c r="M218" i="5" s="1"/>
  <c r="M207" i="5"/>
  <c r="M197" i="5"/>
  <c r="M176" i="5"/>
  <c r="M177" i="5" s="1"/>
  <c r="M167" i="5"/>
  <c r="M157" i="5"/>
  <c r="M147" i="5"/>
  <c r="M121" i="5"/>
  <c r="L110" i="6"/>
  <c r="L109" i="6"/>
  <c r="L99" i="6"/>
  <c r="L100" i="6" s="1"/>
  <c r="L79" i="6"/>
  <c r="L89" i="6"/>
  <c r="L88" i="6"/>
  <c r="L68" i="6"/>
  <c r="L66" i="6"/>
  <c r="L65" i="6"/>
  <c r="L54" i="6"/>
  <c r="L53" i="6"/>
  <c r="L52" i="6"/>
  <c r="L51" i="6"/>
  <c r="L40" i="6"/>
  <c r="L39" i="6"/>
  <c r="L11" i="6"/>
  <c r="L90" i="6" l="1"/>
  <c r="L55" i="6"/>
  <c r="O227" i="6"/>
  <c r="L112" i="6"/>
  <c r="L42" i="6"/>
  <c r="L69" i="6"/>
  <c r="E315" i="5"/>
  <c r="L231" i="6" l="1"/>
  <c r="J221" i="5"/>
  <c r="I221" i="5"/>
  <c r="G221" i="5"/>
  <c r="M186" i="5" l="1"/>
  <c r="M187" i="5" s="1"/>
  <c r="M131" i="5"/>
  <c r="M137" i="5" l="1"/>
  <c r="L120" i="4"/>
  <c r="L208" i="4" l="1"/>
  <c r="L196" i="4"/>
  <c r="L142" i="4"/>
  <c r="L147" i="4" s="1"/>
  <c r="L131" i="4"/>
  <c r="L96" i="4"/>
  <c r="L72" i="4"/>
  <c r="L58" i="4"/>
  <c r="L44" i="4"/>
  <c r="L26" i="4"/>
  <c r="J94" i="2" l="1"/>
  <c r="J193" i="2"/>
  <c r="J194" i="2" s="1"/>
  <c r="J206" i="2"/>
  <c r="J129" i="2" l="1"/>
  <c r="J56" i="2"/>
  <c r="J70" i="2"/>
  <c r="Q215" i="3"/>
  <c r="J146" i="3"/>
  <c r="J47" i="3"/>
  <c r="J42" i="2"/>
  <c r="J25" i="2"/>
  <c r="Q208" i="2" l="1"/>
  <c r="J140" i="2" l="1"/>
  <c r="J143" i="2" s="1"/>
  <c r="D206" i="7" l="1"/>
  <c r="B70" i="15"/>
  <c r="B69" i="14"/>
  <c r="B54" i="22"/>
  <c r="B56" i="26"/>
  <c r="B40" i="19"/>
  <c r="B70" i="12"/>
  <c r="B55" i="25"/>
  <c r="B70" i="10"/>
  <c r="B56" i="29"/>
  <c r="J118" i="2"/>
  <c r="B42" i="16"/>
  <c r="B69" i="13"/>
  <c r="B40" i="7"/>
  <c r="B42" i="20"/>
  <c r="B54" i="21"/>
  <c r="B55" i="24"/>
  <c r="B41" i="8"/>
  <c r="B42" i="17"/>
  <c r="B55" i="23"/>
  <c r="B44" i="6"/>
  <c r="B70" i="9"/>
  <c r="B71" i="11"/>
</calcChain>
</file>

<file path=xl/sharedStrings.xml><?xml version="1.0" encoding="utf-8"?>
<sst xmlns="http://schemas.openxmlformats.org/spreadsheetml/2006/main" count="11278" uniqueCount="268">
  <si>
    <t>EVENTUALES</t>
  </si>
  <si>
    <t>SEGUNDA QUINCENA DEL 15 AL 30 DE OCTUBRE</t>
  </si>
  <si>
    <t>DEPARTAMENTO:</t>
  </si>
  <si>
    <t>SINDICATURA</t>
  </si>
  <si>
    <t xml:space="preserve">NOMBRE </t>
  </si>
  <si>
    <t>PAGO QUINCENAL</t>
  </si>
  <si>
    <t>DIAS TRABAJADOS</t>
  </si>
  <si>
    <t>HORAS EXTRAS</t>
  </si>
  <si>
    <t>DIAS FERIADOS</t>
  </si>
  <si>
    <t>TOTAL A PAGAR</t>
  </si>
  <si>
    <t>FIRMA</t>
  </si>
  <si>
    <t xml:space="preserve">NÚMERO </t>
  </si>
  <si>
    <t xml:space="preserve">LEONARDO GARCIA MACIEL </t>
  </si>
  <si>
    <t>CARGO</t>
  </si>
  <si>
    <t>Asesor jurídico</t>
  </si>
  <si>
    <t>OFICIALIA MAYOR</t>
  </si>
  <si>
    <t>Auxiliar de oficialia mayor</t>
  </si>
  <si>
    <t>JOSE HINOJOSA OLIVO</t>
  </si>
  <si>
    <t>Vigilante de plaza de toros</t>
  </si>
  <si>
    <t>ENRIQUE GALVAN ZUÑIGA</t>
  </si>
  <si>
    <t>Chofér</t>
  </si>
  <si>
    <t>HERIBERTO TORIBIO RAMOS</t>
  </si>
  <si>
    <t>DIEGO OMAR GAMIÑO LIMONES</t>
  </si>
  <si>
    <t>Auxiliar de parque vehicular</t>
  </si>
  <si>
    <t>EDGAR ADOLFO PRECIADO ALEJO</t>
  </si>
  <si>
    <t>Auxiliar de almacen</t>
  </si>
  <si>
    <t>SERVICIOS PÚBLICOS MUNICIPALES</t>
  </si>
  <si>
    <t>IGNACIO OCHOA MARTINEZ</t>
  </si>
  <si>
    <t>PAGO DIARIO</t>
  </si>
  <si>
    <t>Chófer de aseo público</t>
  </si>
  <si>
    <t>DIEGO SILVA SENCIÓN</t>
  </si>
  <si>
    <t>Aseador público recolector</t>
  </si>
  <si>
    <t>HECTÓR URIBE RAMÍREZ</t>
  </si>
  <si>
    <t>Encargado de cuadrilla</t>
  </si>
  <si>
    <t>ADRIANA FERREL PÉREZ</t>
  </si>
  <si>
    <t>Aseador público en plaza</t>
  </si>
  <si>
    <t>BERTHA ALICIA DE ROSA LÓPEZ</t>
  </si>
  <si>
    <t>OBRAS PÚBLICAS Y DESARROLLO URBANO</t>
  </si>
  <si>
    <t>YADIRA SOLEDAD MORALES CONTRERAS</t>
  </si>
  <si>
    <t>SERGIO ESCOBAR COLIMA</t>
  </si>
  <si>
    <t>J. JESUS CORTES PRECIADO</t>
  </si>
  <si>
    <t>CHRISTIAN EDUARDO SOLORZANO CARRANZA</t>
  </si>
  <si>
    <t>Auxiliar de obras públicas</t>
  </si>
  <si>
    <t>Operador de maquinaria A</t>
  </si>
  <si>
    <t>Auxiliar técnico de urbanización</t>
  </si>
  <si>
    <t>AGUA POTABLE Y ALCANTARILLADO</t>
  </si>
  <si>
    <t>SANTOS GUTIERREZ GARCÍA</t>
  </si>
  <si>
    <t>Apoyo técnico en agua potable</t>
  </si>
  <si>
    <t>MARIA ELVA CRUZ DE LOS SANTOS</t>
  </si>
  <si>
    <t>Lecturista</t>
  </si>
  <si>
    <t>CRISTOPHER YIOVANI AVALOS RODRÍGUEZ</t>
  </si>
  <si>
    <t>JOSÉ ANTONIO ORTEGA MORALES</t>
  </si>
  <si>
    <t>CATASTRO</t>
  </si>
  <si>
    <t>LUZ ARANTXA BARAJAS AGUILAR</t>
  </si>
  <si>
    <t>Auxiliar de catastro</t>
  </si>
  <si>
    <t>EDUCACIÓN Y CULTURA</t>
  </si>
  <si>
    <t>MA. TERESA UREÑA GUZMÁN</t>
  </si>
  <si>
    <t>Auxiliar de la casa de la cultura</t>
  </si>
  <si>
    <t>JUNIOR ALFREDO GUTIERREZ ARROYO</t>
  </si>
  <si>
    <t>Jefe de informática</t>
  </si>
  <si>
    <t>DEPORTES Y RECREACIÓN</t>
  </si>
  <si>
    <t xml:space="preserve">RUBÉN VELAZQUEZ </t>
  </si>
  <si>
    <t>Auxiliar de deportes y recreación</t>
  </si>
  <si>
    <t>ELOY AYALA TOSCANO</t>
  </si>
  <si>
    <t>Vigilante de cancha de futból</t>
  </si>
  <si>
    <t>RASTRO MUNICIPAL</t>
  </si>
  <si>
    <t>ALDO RODRÍGUEZ BECERRA</t>
  </si>
  <si>
    <t>Operador de sacrificio</t>
  </si>
  <si>
    <t>FRANCISCO RAMÍREZ REYES</t>
  </si>
  <si>
    <t>SERVICIOS MEDICOS MUNICIPALES</t>
  </si>
  <si>
    <t>ADRIANA CASTILLO BARRAGAN</t>
  </si>
  <si>
    <t>Encargada de farmacia</t>
  </si>
  <si>
    <t>ORESTES IVAN CASILLAS PRECIADO</t>
  </si>
  <si>
    <t>Paramedico</t>
  </si>
  <si>
    <t>EDUARDO SANCHÉZ BECERRA</t>
  </si>
  <si>
    <t>CRISTINA CEDANO MADRIGAL</t>
  </si>
  <si>
    <t>SIPINNA</t>
  </si>
  <si>
    <t>DORIS YARAIZA HERNANDEZ HERNANDEZ</t>
  </si>
  <si>
    <t>DESARROLLO ECONOMICO</t>
  </si>
  <si>
    <t>ATENCION A LA MUJER Y AL ADULTO MAYOR</t>
  </si>
  <si>
    <t>Atención a la mujer y al adulto mayor</t>
  </si>
  <si>
    <t>SAYRA CONSUELO VERONICA ZUÑIGA</t>
  </si>
  <si>
    <t>Auxiliar de CDC de los castillos</t>
  </si>
  <si>
    <t>COMUNICACIÓN SOCIAL E INFORMATICA</t>
  </si>
  <si>
    <t>SEGURIDAD VIAL</t>
  </si>
  <si>
    <t>GERARDO CRUZ AGUILAR</t>
  </si>
  <si>
    <t>YOLANDA HAURIA GARCIA SANTIAGO</t>
  </si>
  <si>
    <t>Auxiliar administrativo</t>
  </si>
  <si>
    <t>ROLANDO GABRIEL AVALOS FERREL0</t>
  </si>
  <si>
    <t>TOTAL DE HORAS EXTRAS</t>
  </si>
  <si>
    <t>ESTEPANY CAROLINE CRUZ MONTES</t>
  </si>
  <si>
    <t>total:</t>
  </si>
  <si>
    <t>SEGURIDAD CIUDADANA</t>
  </si>
  <si>
    <t>JORGE RAMÍREZ CHAVEZ</t>
  </si>
  <si>
    <t>PRIMERA QUINCENA DE 01 AL 15 DE NOVIEMBRE 2024</t>
  </si>
  <si>
    <t>CARLOS ENRIQUE PALENCIA ESTRADA</t>
  </si>
  <si>
    <t>Elemento de serguridad vial</t>
  </si>
  <si>
    <t>Elemento de serguridad ciudadana</t>
  </si>
  <si>
    <t>BERNARDO GOMEZ OCAMPO</t>
  </si>
  <si>
    <t>Auxiliar de educación y cultura</t>
  </si>
  <si>
    <t>Encargado de seguridad vial</t>
  </si>
  <si>
    <t>INSPECCION DE VIGILANCIA Y VIGILANCIA</t>
  </si>
  <si>
    <t>RICARDO CAJERO JALOMO</t>
  </si>
  <si>
    <t>Jefe de inspección, reglamentos y vigilancia</t>
  </si>
  <si>
    <t>TOTAL DE NOMINA</t>
  </si>
  <si>
    <t xml:space="preserve"> PAGO DIAS FERIADOS</t>
  </si>
  <si>
    <t>SEGUNDA QUINCENA DE 16 AL 30 DE NOVIEMBRE DEL 2024</t>
  </si>
  <si>
    <t>SE LE VA A PAGAR MENOS</t>
  </si>
  <si>
    <t>TOTAL DE NOMINA:</t>
  </si>
  <si>
    <t>RUBEN PÉREZ ORTEGA</t>
  </si>
  <si>
    <t>Soldador</t>
  </si>
  <si>
    <t>GISELA DENNIZ AGUILAR VERA</t>
  </si>
  <si>
    <t>Doctor (Guardia dominical)</t>
  </si>
  <si>
    <t>BRENDA MA. GUADALUPE PEREZ PRECIADO</t>
  </si>
  <si>
    <t>Enfermera (Guardia dominical)</t>
  </si>
  <si>
    <t>PARQUES Y JARDINES</t>
  </si>
  <si>
    <t>JORGE BERMEJO SANJUAN</t>
  </si>
  <si>
    <t>Ayudante de parques y jardines</t>
  </si>
  <si>
    <t>PAGO QUINCENAL DEL 01 AL 15 DE DICIEMBRE DEL 2024</t>
  </si>
  <si>
    <t>PAOLA LISSETH DE LOS SANTOS GAMIÑO</t>
  </si>
  <si>
    <t>PARQUES VEHICULAR</t>
  </si>
  <si>
    <t>AUXILIAR ADMINISTRATIVO</t>
  </si>
  <si>
    <t>MARIA FATIMA BELECHE CANTOR</t>
  </si>
  <si>
    <t>Aseo  publico en plaza</t>
  </si>
  <si>
    <t xml:space="preserve"> </t>
  </si>
  <si>
    <t>SUELDO</t>
  </si>
  <si>
    <t>DIA FESTIVO</t>
  </si>
  <si>
    <t>TOTAL GENERAL:</t>
  </si>
  <si>
    <t>PAGO QUINCENAL DEL 16 AL 31 DE DICIEMBRE DEL 2024</t>
  </si>
  <si>
    <t>TOTAL:</t>
  </si>
  <si>
    <t>MOISES SAHAGUN MARTINEZ</t>
  </si>
  <si>
    <t>TOTAL</t>
  </si>
  <si>
    <t>EFRAIN GAMIÑO RIVERA</t>
  </si>
  <si>
    <t>DELEGACION DE BARRANCA DE OTATES</t>
  </si>
  <si>
    <t>RUBICELA FRIAS JAUREGUI</t>
  </si>
  <si>
    <t>ENCARGADO DE SERVICIOS COMUNITARIOS Y EVENTOS SOCIALES</t>
  </si>
  <si>
    <t>PAGO MENSUAL</t>
  </si>
  <si>
    <t xml:space="preserve">  </t>
  </si>
  <si>
    <t>PAGO QUINCENAL DEL 01 AL 15 DE ENERO DEL 2025</t>
  </si>
  <si>
    <t>SILVIA JOANA MADRIGAL UREÑA</t>
  </si>
  <si>
    <t>DAVID BARTOLO</t>
  </si>
  <si>
    <t>Medico de guardia fines de semana</t>
  </si>
  <si>
    <t>HACIENDA MUNICIPAL</t>
  </si>
  <si>
    <t>MARIA DE LOS ANGELES PEREZ CAMPOS</t>
  </si>
  <si>
    <t>Encargada de Ingresos y Egresos</t>
  </si>
  <si>
    <t>CEMENTERIO</t>
  </si>
  <si>
    <t>MARIA TERESA BERNALDO ORNELAS</t>
  </si>
  <si>
    <t>Ayudante de cementerio</t>
  </si>
  <si>
    <t>LLUVIA ALEJANDRA GALINDO RAMOS</t>
  </si>
  <si>
    <t>EDGAR OSVALDO ESQUIVEL DIAZ</t>
  </si>
  <si>
    <t>J. REFUGIO VAZQUEZ ALVAREZ</t>
  </si>
  <si>
    <t>Chofer de desarrollo urbano</t>
  </si>
  <si>
    <t>CHRISTIAN  SOLORZANO CARRANZA</t>
  </si>
  <si>
    <t>DAVID RAMIREZ CHAVEZ</t>
  </si>
  <si>
    <t>Auxiliar de agua potable</t>
  </si>
  <si>
    <t>EDUARDO CONTRERAS BUENO</t>
  </si>
  <si>
    <t>Encargado de nomina y auxiliar contable</t>
  </si>
  <si>
    <t>ZAYRA JOSELINE CASTILLO DIAZ</t>
  </si>
  <si>
    <t>PROTECCIÓN CIVIL Y BOMBEROS</t>
  </si>
  <si>
    <t>Elemento de protección civil</t>
  </si>
  <si>
    <t>PAGO QUINCENAL DEL 16 AL 31 DE ENERO DEL 2025</t>
  </si>
  <si>
    <t>HECTOR FERDINAND ARENAS AVALOS</t>
  </si>
  <si>
    <t xml:space="preserve">Asesor </t>
  </si>
  <si>
    <t>PAGO MENSUAL DEL 01 AL 31 DE ENERO DEL 2025</t>
  </si>
  <si>
    <t>PAGO QUINCENAL DEL 01 AL 15 DE FEBRERO DEL 2025</t>
  </si>
  <si>
    <t>ROGELIO ESPINO OCHOA</t>
  </si>
  <si>
    <t>JUAN CARLOS SOTO CAMBEROS</t>
  </si>
  <si>
    <t>Aseador de cuadrilla</t>
  </si>
  <si>
    <t>VICTOR DANIEL URBANO CABRERA</t>
  </si>
  <si>
    <t>Operador de maquinaria B</t>
  </si>
  <si>
    <t>ULISES LOPEZ RODRIGUEZ</t>
  </si>
  <si>
    <t>ASESOR DE TRANSPARENCIA</t>
  </si>
  <si>
    <t>TRANSPARENCIA</t>
  </si>
  <si>
    <t>c</t>
  </si>
  <si>
    <t>MARIA DEL REFUGIO ORTEGA RICO</t>
  </si>
  <si>
    <t>ASEADOR DE MERCADO MUNICIPAL</t>
  </si>
  <si>
    <t>MERCADO MUNICIPAL</t>
  </si>
  <si>
    <t>PAGO QUINCENAL DEL 16 AL 28 DE FEBRERO DEL 2025</t>
  </si>
  <si>
    <t xml:space="preserve">    </t>
  </si>
  <si>
    <t>116</t>
  </si>
  <si>
    <t>PAGO QUINCENAL DEL 01 AL 15 DE MARZO DEL 2025</t>
  </si>
  <si>
    <t>IRVING ABRAHAM ALIM UREÑA GUZMAN</t>
  </si>
  <si>
    <t>Ayudante de soldador</t>
  </si>
  <si>
    <t>ESQUIVEL AVALOS ANGEL OSVALDO</t>
  </si>
  <si>
    <t>Inspector de obras</t>
  </si>
  <si>
    <t>PAGO QUINCENAL DEL 16 AL 31 DE MARZO DEL 2025</t>
  </si>
  <si>
    <t>PAGO MENSUAL DEL 01 AL 31 DE MARZO DEL 2025</t>
  </si>
  <si>
    <t>DANIEL HERNANDEZ RAMIREZ</t>
  </si>
  <si>
    <t>JUSTO GRAJEDA HERNANDEZ</t>
  </si>
  <si>
    <t>Velador</t>
  </si>
  <si>
    <t>SEGURIDAD PUBLICA</t>
  </si>
  <si>
    <t>PAGO QUINCENAL DEL 01 AL 15 DE ABRIL DEL 2025</t>
  </si>
  <si>
    <t>MOISES EFREIN SIGALA CARRILLO</t>
  </si>
  <si>
    <t>EDGAR DAVID ORTEGA BENITEZ</t>
  </si>
  <si>
    <t>HUMBERTO ORTEGA FRIAS</t>
  </si>
  <si>
    <t>PARAMEDICO</t>
  </si>
  <si>
    <t>ADRIAN VARGAS CARRAMAN</t>
  </si>
  <si>
    <t>BLANCA ELIZABETH PEREZ HERRERA</t>
  </si>
  <si>
    <t>LESLEY YESSENIA GARCIA SALAZAR</t>
  </si>
  <si>
    <t>MIREYA GUADALUPE SALCEDO HERNANDEZ</t>
  </si>
  <si>
    <t>Auxiliar de desarrollo economico</t>
  </si>
  <si>
    <t>RICARDO URBANO LAUREANO</t>
  </si>
  <si>
    <t>PAGO QUINCENAL DEL 16 AL 30 DE ABRIL DEL 2025</t>
  </si>
  <si>
    <t>JESUS EMANUEL BARBA CAMPOS</t>
  </si>
  <si>
    <t>JOSE CASTRO GUTIERREZ</t>
  </si>
  <si>
    <t>ROBERTO ANGEL GRAJEDA</t>
  </si>
  <si>
    <t>ILSE ITZEL DIAZ TRUJILLO</t>
  </si>
  <si>
    <t>MAURA BEATRIZ TOSCANO ESQUIVEL</t>
  </si>
  <si>
    <t>GUSTAVO ENCARNACIÓN AGUAYO</t>
  </si>
  <si>
    <t>HECTOR JAFED ENCARNACIÓN MORENO</t>
  </si>
  <si>
    <t>PAGO QUINCENAL DEL 01 AL 15 DE MAYO DE 2025</t>
  </si>
  <si>
    <t>J REFUGIO VAZQUEZ ALVAREZ</t>
  </si>
  <si>
    <t>PAGO QUINCENAL DEL 16 AL 31 DE MAYO DE 2025</t>
  </si>
  <si>
    <t>CRISTOPHER GIOVANI AVALOS RODRÍGUEZ</t>
  </si>
  <si>
    <t>PAGO MENSUAL DEL 01 AL 31 DE MAYO DEL 2025</t>
  </si>
  <si>
    <t>PRESTAMO EMPRESA</t>
  </si>
  <si>
    <t>BERTHA ALICIA DE ROSA LOPEZ</t>
  </si>
  <si>
    <t>p</t>
  </si>
  <si>
    <t>CANDELARIO SAUL ANGUIANO ESTRADA</t>
  </si>
  <si>
    <t>PAGO QUINCENAL DEL 01 AL 15 DE JUNIO DE 2025</t>
  </si>
  <si>
    <t>CRISTOFER YOVANI AVALOS RODRIGUEZ</t>
  </si>
  <si>
    <t>PAGO QUINCENAL DEL 16 AL 30 DE JUNIO DE 2025</t>
  </si>
  <si>
    <t>PAGO MENSUAL DEL 01 AL 30 DE JUNIO DEL 2025</t>
  </si>
  <si>
    <t>GILBERTO BENITEZ CALLEROS</t>
  </si>
  <si>
    <t>PAVEL YAEL BUSTOS AGUILAR</t>
  </si>
  <si>
    <t>PABLO FABIAN GUTIERREZ VALENCIA</t>
  </si>
  <si>
    <t>JOSE DE JESUS ANTONIO MARIN PEREZ</t>
  </si>
  <si>
    <t>JORGE ANTONIO AGUILAR SOLANO</t>
  </si>
  <si>
    <t>JOSE CARLOS PEÑA ESPINOZA</t>
  </si>
  <si>
    <t>Supervisor de obra</t>
  </si>
  <si>
    <t>Encargado de elaboracion de Presupuestos</t>
  </si>
  <si>
    <t>PARQUES  JARDINES</t>
  </si>
  <si>
    <t>FAUSTO HERNANDEZ HERNANDEZ</t>
  </si>
  <si>
    <t>INFORMATICA Y COMUNICACIÓN SOCIAL</t>
  </si>
  <si>
    <t>ALAN RODRIGO RIVERA BELECHE</t>
  </si>
  <si>
    <t>PAGO QUINCENAL DEL 01 AL 15 DE JULIO DE 2025</t>
  </si>
  <si>
    <t>Auxiliar</t>
  </si>
  <si>
    <t>ADOLFO GUEVARA VALENCIA</t>
  </si>
  <si>
    <t>ELECTRICISTA</t>
  </si>
  <si>
    <t>Candido Alvarez Esquivel</t>
  </si>
  <si>
    <t>Ruben Ureña cajero</t>
  </si>
  <si>
    <t>Operador maquinaria b</t>
  </si>
  <si>
    <t>PAGO QUINCENAL DEL 16 AL 31 DE JULIO DE 2025</t>
  </si>
  <si>
    <t>PAGO MENSUAL DEL 01 AL 31 DE JULIO DEL 2025</t>
  </si>
  <si>
    <t>JOSE ALBERTO ZACARIAS CORTES</t>
  </si>
  <si>
    <t>PAGO QUINCENAL DEL 01 AL 15 DE AGOSTO DE 2025</t>
  </si>
  <si>
    <t>JORGE LUIS LOPEZ RAMOS</t>
  </si>
  <si>
    <t>Auxiliar administrativo de comusida</t>
  </si>
  <si>
    <t>PAGO QUINCENAL DEL 16 AL 31 DE AGOSTO DE 2025</t>
  </si>
  <si>
    <t>IGNACIO VAZQUEZ BECERRA</t>
  </si>
  <si>
    <t>LUIS DAVID LARA GOMEZ</t>
  </si>
  <si>
    <t>Chófer de desarrollo urbano</t>
  </si>
  <si>
    <t>PAGO QUINCENAL DEL 01 AL 15 DE SEPTIEMBRE DE 2025</t>
  </si>
  <si>
    <t>IGNACIO VELAZQUEZ BECERRA</t>
  </si>
  <si>
    <t>PATRICIA ARROYO MORENO</t>
  </si>
  <si>
    <t>Intendente centro de desarrollo</t>
  </si>
  <si>
    <t xml:space="preserve">ANGEL VALLE HERNANDEZ </t>
  </si>
  <si>
    <t>DAMIAN ALEXANDRO CASTRO CONTRERAS</t>
  </si>
  <si>
    <t>NICOLAS SANDOVAL BARRAGAN</t>
  </si>
  <si>
    <t>PAGO QUINCENAL DEL 16 AL 30 DE SEPTIEMBRE DE 2025</t>
  </si>
  <si>
    <t>PAGO MENSUAL DEL 16 AL 30 DE SEPTIEMBRE  DEL 2025</t>
  </si>
  <si>
    <t>PAGO QUINCENAL DEL 01 AL  15 DE OCTUBRE DE 2025</t>
  </si>
  <si>
    <t>FRANCISCO JAVIER VICTORIN GONZALEZ</t>
  </si>
  <si>
    <t>VELADOR</t>
  </si>
  <si>
    <t>PATRICIA CANDELARIO ROSALES</t>
  </si>
  <si>
    <t>Encargada de baños unidad</t>
  </si>
  <si>
    <t>TERESA OCAMPO RODRIGUEZ</t>
  </si>
  <si>
    <t>PAGO QUINCENAL DEL 16 AL 31 DE OCTUBRE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</si>
</sst>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79">
    <xf numFmtId="0" fontId="0" fillId="0" borderId="0" xfId="0"/>
    <xf numFmtId="0" fontId="0" fillId="0" borderId="1" xfId="0" applyBorder="1"/>
    <xf numFmtId="0" fontId="0" fillId="0" borderId="11" xfId="0" applyBorder="1"/>
    <xf numFmtId="0" fontId="0" fillId="0" borderId="12" xfId="0" applyBorder="1"/>
    <xf numFmtId="0" fontId="2" fillId="0" borderId="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wrapText="1"/>
    </xf>
    <xf numFmtId="0" fontId="0" fillId="0" borderId="13" xfId="0" applyBorder="1"/>
    <xf numFmtId="0" fontId="0" fillId="0" borderId="3" xfId="0" applyBorder="1"/>
    <xf numFmtId="0" fontId="0" fillId="0" borderId="4" xfId="0" applyBorder="1"/>
    <xf numFmtId="44" fontId="0" fillId="0" borderId="13" xfId="1" applyFont="1" applyBorder="1"/>
    <xf numFmtId="44" fontId="0" fillId="0" borderId="3" xfId="1" applyFont="1" applyBorder="1"/>
    <xf numFmtId="44" fontId="0" fillId="0" borderId="1" xfId="1" applyFont="1" applyBorder="1"/>
    <xf numFmtId="44" fontId="0" fillId="0" borderId="11" xfId="1" applyFont="1" applyBorder="1"/>
    <xf numFmtId="44" fontId="0" fillId="0" borderId="0" xfId="1" applyFont="1" applyBorder="1"/>
    <xf numFmtId="0" fontId="6" fillId="0" borderId="1" xfId="0" applyFont="1" applyBorder="1" applyAlignment="1">
      <alignment wrapText="1"/>
    </xf>
    <xf numFmtId="0" fontId="2" fillId="0" borderId="1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4" fontId="2" fillId="0" borderId="0" xfId="1" applyFont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7" xfId="0" applyBorder="1"/>
    <xf numFmtId="0" fontId="0" fillId="0" borderId="11" xfId="0" applyBorder="1" applyAlignment="1">
      <alignment vertical="center"/>
    </xf>
    <xf numFmtId="0" fontId="0" fillId="0" borderId="1" xfId="0" applyBorder="1" applyAlignment="1">
      <alignment wrapText="1"/>
    </xf>
    <xf numFmtId="44" fontId="0" fillId="0" borderId="16" xfId="1" applyFont="1" applyBorder="1"/>
    <xf numFmtId="44" fontId="0" fillId="2" borderId="1" xfId="1" applyFont="1" applyFill="1" applyBorder="1"/>
    <xf numFmtId="44" fontId="0" fillId="2" borderId="11" xfId="1" applyFont="1" applyFill="1" applyBorder="1"/>
    <xf numFmtId="44" fontId="0" fillId="2" borderId="3" xfId="1" applyFont="1" applyFill="1" applyBorder="1"/>
    <xf numFmtId="44" fontId="0" fillId="2" borderId="14" xfId="1" applyFont="1" applyFill="1" applyBorder="1"/>
    <xf numFmtId="44" fontId="0" fillId="2" borderId="0" xfId="1" applyFont="1" applyFill="1" applyBorder="1"/>
    <xf numFmtId="44" fontId="0" fillId="2" borderId="8" xfId="1" applyFont="1" applyFill="1" applyBorder="1"/>
    <xf numFmtId="0" fontId="2" fillId="0" borderId="10" xfId="0" applyFont="1" applyBorder="1" applyAlignment="1">
      <alignment horizontal="center"/>
    </xf>
    <xf numFmtId="44" fontId="0" fillId="0" borderId="0" xfId="1" applyFont="1"/>
    <xf numFmtId="44" fontId="2" fillId="0" borderId="0" xfId="0" applyNumberFormat="1" applyFont="1"/>
    <xf numFmtId="0" fontId="2" fillId="3" borderId="5" xfId="0" applyFont="1" applyFill="1" applyBorder="1" applyAlignment="1">
      <alignment horizontal="center" vertical="center"/>
    </xf>
    <xf numFmtId="0" fontId="0" fillId="3" borderId="14" xfId="0" applyFill="1" applyBorder="1"/>
    <xf numFmtId="0" fontId="0" fillId="3" borderId="0" xfId="0" applyFill="1"/>
    <xf numFmtId="44" fontId="0" fillId="3" borderId="14" xfId="1" applyFont="1" applyFill="1" applyBorder="1"/>
    <xf numFmtId="44" fontId="1" fillId="3" borderId="14" xfId="1" applyFont="1" applyFill="1" applyBorder="1"/>
    <xf numFmtId="44" fontId="0" fillId="3" borderId="0" xfId="1" applyFont="1" applyFill="1" applyBorder="1"/>
    <xf numFmtId="0" fontId="0" fillId="3" borderId="6" xfId="0" applyFill="1" applyBorder="1"/>
    <xf numFmtId="0" fontId="2" fillId="3" borderId="10" xfId="0" applyFont="1" applyFill="1" applyBorder="1" applyAlignment="1">
      <alignment horizontal="center" vertical="center"/>
    </xf>
    <xf numFmtId="0" fontId="0" fillId="3" borderId="1" xfId="0" applyFill="1" applyBorder="1"/>
    <xf numFmtId="0" fontId="0" fillId="3" borderId="11" xfId="0" applyFill="1" applyBorder="1"/>
    <xf numFmtId="44" fontId="0" fillId="3" borderId="1" xfId="1" applyFont="1" applyFill="1" applyBorder="1"/>
    <xf numFmtId="0" fontId="0" fillId="3" borderId="11" xfId="0" applyFill="1" applyBorder="1" applyAlignment="1">
      <alignment horizontal="center"/>
    </xf>
    <xf numFmtId="44" fontId="0" fillId="3" borderId="11" xfId="1" applyFont="1" applyFill="1" applyBorder="1"/>
    <xf numFmtId="0" fontId="0" fillId="3" borderId="12" xfId="0" applyFill="1" applyBorder="1"/>
    <xf numFmtId="44" fontId="0" fillId="3" borderId="15" xfId="1" applyFont="1" applyFill="1" applyBorder="1"/>
    <xf numFmtId="0" fontId="2" fillId="3" borderId="13" xfId="0" applyFont="1" applyFill="1" applyBorder="1" applyAlignment="1">
      <alignment horizontal="center" vertical="center"/>
    </xf>
    <xf numFmtId="0" fontId="0" fillId="3" borderId="3" xfId="0" applyFill="1" applyBorder="1"/>
    <xf numFmtId="0" fontId="0" fillId="3" borderId="13" xfId="0" applyFill="1" applyBorder="1"/>
    <xf numFmtId="44" fontId="0" fillId="3" borderId="13" xfId="1" applyFont="1" applyFill="1" applyBorder="1"/>
    <xf numFmtId="44" fontId="0" fillId="3" borderId="3" xfId="1" applyFont="1" applyFill="1" applyBorder="1"/>
    <xf numFmtId="0" fontId="0" fillId="3" borderId="13" xfId="0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2" fillId="3" borderId="14" xfId="0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0" fillId="3" borderId="8" xfId="0" applyFill="1" applyBorder="1"/>
    <xf numFmtId="0" fontId="0" fillId="3" borderId="15" xfId="0" applyFill="1" applyBorder="1"/>
    <xf numFmtId="44" fontId="0" fillId="3" borderId="8" xfId="1" applyFont="1" applyFill="1" applyBorder="1"/>
    <xf numFmtId="0" fontId="0" fillId="3" borderId="15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6" fillId="3" borderId="1" xfId="0" applyFont="1" applyFill="1" applyBorder="1" applyAlignment="1">
      <alignment wrapText="1"/>
    </xf>
    <xf numFmtId="0" fontId="2" fillId="3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3" borderId="11" xfId="0" applyFill="1" applyBorder="1" applyAlignment="1">
      <alignment vertical="center"/>
    </xf>
    <xf numFmtId="0" fontId="0" fillId="3" borderId="1" xfId="0" applyFill="1" applyBorder="1" applyAlignment="1">
      <alignment wrapText="1"/>
    </xf>
    <xf numFmtId="0" fontId="2" fillId="0" borderId="1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4" fontId="0" fillId="4" borderId="1" xfId="1" applyFont="1" applyFill="1" applyBorder="1"/>
    <xf numFmtId="44" fontId="0" fillId="4" borderId="11" xfId="1" applyFont="1" applyFill="1" applyBorder="1"/>
    <xf numFmtId="0" fontId="0" fillId="4" borderId="1" xfId="0" applyFill="1" applyBorder="1" applyAlignment="1">
      <alignment horizontal="center"/>
    </xf>
    <xf numFmtId="0" fontId="0" fillId="4" borderId="11" xfId="0" applyFill="1" applyBorder="1"/>
    <xf numFmtId="0" fontId="0" fillId="4" borderId="1" xfId="0" applyFill="1" applyBorder="1"/>
    <xf numFmtId="44" fontId="0" fillId="4" borderId="13" xfId="1" applyFont="1" applyFill="1" applyBorder="1"/>
    <xf numFmtId="44" fontId="0" fillId="4" borderId="3" xfId="1" applyFont="1" applyFill="1" applyBorder="1"/>
    <xf numFmtId="0" fontId="0" fillId="4" borderId="13" xfId="0" applyFill="1" applyBorder="1" applyAlignment="1">
      <alignment horizontal="center"/>
    </xf>
    <xf numFmtId="44" fontId="0" fillId="5" borderId="1" xfId="1" applyFont="1" applyFill="1" applyBorder="1"/>
    <xf numFmtId="0" fontId="0" fillId="5" borderId="1" xfId="0" applyFill="1" applyBorder="1" applyAlignment="1">
      <alignment horizontal="center"/>
    </xf>
    <xf numFmtId="44" fontId="0" fillId="5" borderId="11" xfId="1" applyFont="1" applyFill="1" applyBorder="1"/>
    <xf numFmtId="44" fontId="0" fillId="5" borderId="14" xfId="1" applyFont="1" applyFill="1" applyBorder="1"/>
    <xf numFmtId="0" fontId="0" fillId="5" borderId="14" xfId="0" applyFill="1" applyBorder="1" applyAlignment="1">
      <alignment horizontal="center"/>
    </xf>
    <xf numFmtId="44" fontId="0" fillId="5" borderId="0" xfId="1" applyFont="1" applyFill="1" applyBorder="1"/>
    <xf numFmtId="44" fontId="0" fillId="5" borderId="15" xfId="1" applyFont="1" applyFill="1" applyBorder="1"/>
    <xf numFmtId="0" fontId="0" fillId="0" borderId="10" xfId="0" applyBorder="1"/>
    <xf numFmtId="0" fontId="7" fillId="0" borderId="13" xfId="0" applyFont="1" applyBorder="1" applyAlignment="1">
      <alignment horizontal="center" vertical="center" wrapText="1"/>
    </xf>
    <xf numFmtId="0" fontId="2" fillId="0" borderId="1" xfId="0" applyFont="1" applyBorder="1"/>
    <xf numFmtId="0" fontId="4" fillId="0" borderId="1" xfId="0" applyFont="1" applyBorder="1"/>
    <xf numFmtId="44" fontId="8" fillId="0" borderId="1" xfId="0" applyNumberFormat="1" applyFont="1" applyBorder="1"/>
    <xf numFmtId="44" fontId="2" fillId="0" borderId="11" xfId="1" applyFont="1" applyBorder="1"/>
    <xf numFmtId="0" fontId="2" fillId="0" borderId="13" xfId="0" applyFont="1" applyBorder="1"/>
    <xf numFmtId="0" fontId="2" fillId="3" borderId="14" xfId="0" applyFont="1" applyFill="1" applyBorder="1"/>
    <xf numFmtId="0" fontId="2" fillId="3" borderId="1" xfId="0" applyFont="1" applyFill="1" applyBorder="1"/>
    <xf numFmtId="44" fontId="0" fillId="5" borderId="8" xfId="1" applyFont="1" applyFill="1" applyBorder="1"/>
    <xf numFmtId="0" fontId="0" fillId="5" borderId="15" xfId="0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44" fontId="2" fillId="3" borderId="3" xfId="1" applyFont="1" applyFill="1" applyBorder="1"/>
    <xf numFmtId="44" fontId="2" fillId="5" borderId="11" xfId="1" applyFont="1" applyFill="1" applyBorder="1"/>
    <xf numFmtId="44" fontId="2" fillId="5" borderId="0" xfId="1" applyFont="1" applyFill="1" applyBorder="1"/>
    <xf numFmtId="44" fontId="2" fillId="5" borderId="8" xfId="1" applyFont="1" applyFill="1" applyBorder="1"/>
    <xf numFmtId="44" fontId="2" fillId="3" borderId="13" xfId="1" applyFont="1" applyFill="1" applyBorder="1"/>
    <xf numFmtId="44" fontId="2" fillId="5" borderId="1" xfId="1" applyFont="1" applyFill="1" applyBorder="1"/>
    <xf numFmtId="44" fontId="2" fillId="5" borderId="14" xfId="1" applyFont="1" applyFill="1" applyBorder="1"/>
    <xf numFmtId="44" fontId="2" fillId="5" borderId="15" xfId="1" applyFont="1" applyFill="1" applyBorder="1"/>
    <xf numFmtId="0" fontId="2" fillId="3" borderId="3" xfId="0" applyFont="1" applyFill="1" applyBorder="1"/>
    <xf numFmtId="0" fontId="2" fillId="3" borderId="11" xfId="0" applyFont="1" applyFill="1" applyBorder="1"/>
    <xf numFmtId="0" fontId="2" fillId="3" borderId="0" xfId="0" applyFont="1" applyFill="1"/>
    <xf numFmtId="0" fontId="2" fillId="3" borderId="8" xfId="0" applyFont="1" applyFill="1" applyBorder="1"/>
    <xf numFmtId="44" fontId="1" fillId="3" borderId="3" xfId="1" applyFont="1" applyFill="1" applyBorder="1"/>
    <xf numFmtId="44" fontId="1" fillId="3" borderId="13" xfId="1" applyFont="1" applyFill="1" applyBorder="1"/>
    <xf numFmtId="44" fontId="1" fillId="3" borderId="11" xfId="1" applyFont="1" applyFill="1" applyBorder="1"/>
    <xf numFmtId="44" fontId="1" fillId="3" borderId="1" xfId="1" applyFont="1" applyFill="1" applyBorder="1"/>
    <xf numFmtId="44" fontId="1" fillId="3" borderId="8" xfId="1" applyFont="1" applyFill="1" applyBorder="1"/>
    <xf numFmtId="44" fontId="1" fillId="3" borderId="15" xfId="1" applyFont="1" applyFill="1" applyBorder="1"/>
    <xf numFmtId="44" fontId="8" fillId="3" borderId="11" xfId="1" applyFont="1" applyFill="1" applyBorder="1"/>
    <xf numFmtId="0" fontId="9" fillId="3" borderId="11" xfId="0" applyFont="1" applyFill="1" applyBorder="1"/>
    <xf numFmtId="0" fontId="8" fillId="3" borderId="11" xfId="0" applyFont="1" applyFill="1" applyBorder="1"/>
    <xf numFmtId="0" fontId="0" fillId="6" borderId="1" xfId="0" applyFill="1" applyBorder="1"/>
    <xf numFmtId="0" fontId="0" fillId="6" borderId="11" xfId="0" applyFill="1" applyBorder="1"/>
    <xf numFmtId="44" fontId="0" fillId="6" borderId="1" xfId="1" applyFont="1" applyFill="1" applyBorder="1"/>
    <xf numFmtId="44" fontId="0" fillId="6" borderId="11" xfId="1" applyFont="1" applyFill="1" applyBorder="1"/>
    <xf numFmtId="0" fontId="0" fillId="6" borderId="1" xfId="0" applyFill="1" applyBorder="1" applyAlignment="1">
      <alignment horizontal="center"/>
    </xf>
    <xf numFmtId="0" fontId="0" fillId="3" borderId="10" xfId="0" applyFill="1" applyBorder="1"/>
    <xf numFmtId="0" fontId="4" fillId="3" borderId="1" xfId="0" applyFont="1" applyFill="1" applyBorder="1"/>
    <xf numFmtId="44" fontId="8" fillId="3" borderId="1" xfId="0" applyNumberFormat="1" applyFont="1" applyFill="1" applyBorder="1"/>
    <xf numFmtId="0" fontId="7" fillId="3" borderId="1" xfId="0" applyFont="1" applyFill="1" applyBorder="1" applyAlignment="1">
      <alignment horizontal="center" vertical="center" wrapText="1"/>
    </xf>
    <xf numFmtId="164" fontId="10" fillId="3" borderId="18" xfId="0" applyNumberFormat="1" applyFont="1" applyFill="1" applyBorder="1"/>
    <xf numFmtId="164" fontId="2" fillId="0" borderId="11" xfId="1" applyNumberFormat="1" applyFont="1" applyBorder="1"/>
    <xf numFmtId="44" fontId="2" fillId="0" borderId="1" xfId="0" applyNumberFormat="1" applyFont="1" applyBorder="1"/>
    <xf numFmtId="0" fontId="8" fillId="3" borderId="1" xfId="0" applyFont="1" applyFill="1" applyBorder="1"/>
    <xf numFmtId="44" fontId="8" fillId="3" borderId="1" xfId="1" applyFont="1" applyFill="1" applyBorder="1"/>
    <xf numFmtId="44" fontId="0" fillId="0" borderId="0" xfId="0" applyNumberFormat="1"/>
    <xf numFmtId="0" fontId="2" fillId="0" borderId="11" xfId="0" applyFont="1" applyBorder="1" applyAlignment="1">
      <alignment horizontal="center" vertical="center" wrapText="1"/>
    </xf>
    <xf numFmtId="44" fontId="1" fillId="0" borderId="11" xfId="1" applyFont="1" applyBorder="1"/>
    <xf numFmtId="0" fontId="0" fillId="0" borderId="11" xfId="0" applyBorder="1" applyAlignment="1">
      <alignment wrapText="1"/>
    </xf>
    <xf numFmtId="0" fontId="11" fillId="3" borderId="0" xfId="0" applyFont="1" applyFill="1" applyAlignment="1">
      <alignment wrapText="1"/>
    </xf>
    <xf numFmtId="0" fontId="0" fillId="3" borderId="13" xfId="0" applyFill="1" applyBorder="1" applyAlignment="1">
      <alignment wrapText="1"/>
    </xf>
    <xf numFmtId="0" fontId="0" fillId="0" borderId="13" xfId="0" applyBorder="1" applyAlignment="1">
      <alignment wrapText="1"/>
    </xf>
    <xf numFmtId="44" fontId="8" fillId="0" borderId="1" xfId="1" applyFont="1" applyBorder="1"/>
    <xf numFmtId="44" fontId="1" fillId="3" borderId="0" xfId="1" applyFont="1" applyFill="1" applyBorder="1"/>
    <xf numFmtId="0" fontId="2" fillId="0" borderId="3" xfId="0" applyFont="1" applyBorder="1"/>
    <xf numFmtId="0" fontId="0" fillId="5" borderId="1" xfId="0" applyFill="1" applyBorder="1"/>
    <xf numFmtId="44" fontId="8" fillId="5" borderId="11" xfId="1" applyFont="1" applyFill="1" applyBorder="1"/>
    <xf numFmtId="0" fontId="0" fillId="5" borderId="1" xfId="0" applyFill="1" applyBorder="1" applyAlignment="1">
      <alignment wrapText="1"/>
    </xf>
    <xf numFmtId="0" fontId="2" fillId="0" borderId="11" xfId="0" applyFont="1" applyBorder="1" applyAlignment="1">
      <alignment vertical="center"/>
    </xf>
    <xf numFmtId="0" fontId="2" fillId="3" borderId="11" xfId="0" applyFont="1" applyFill="1" applyBorder="1" applyAlignment="1">
      <alignment vertical="center"/>
    </xf>
    <xf numFmtId="0" fontId="0" fillId="5" borderId="11" xfId="0" applyFill="1" applyBorder="1"/>
    <xf numFmtId="164" fontId="12" fillId="3" borderId="18" xfId="0" applyNumberFormat="1" applyFont="1" applyFill="1" applyBorder="1"/>
    <xf numFmtId="0" fontId="8" fillId="0" borderId="1" xfId="0" applyFont="1" applyBorder="1"/>
    <xf numFmtId="0" fontId="7" fillId="0" borderId="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2" fillId="3" borderId="11" xfId="0" applyFont="1" applyFill="1" applyBorder="1" applyAlignment="1">
      <alignment wrapText="1"/>
    </xf>
    <xf numFmtId="44" fontId="0" fillId="3" borderId="12" xfId="1" applyFont="1" applyFill="1" applyBorder="1"/>
    <xf numFmtId="4" fontId="0" fillId="0" borderId="0" xfId="0" applyNumberFormat="1"/>
    <xf numFmtId="0" fontId="13" fillId="0" borderId="13" xfId="0" applyFont="1" applyBorder="1" applyAlignment="1">
      <alignment vertical="center" wrapText="1"/>
    </xf>
    <xf numFmtId="0" fontId="0" fillId="0" borderId="1" xfId="1" applyNumberFormat="1" applyFont="1" applyBorder="1" applyAlignment="1">
      <alignment horizontal="center"/>
    </xf>
    <xf numFmtId="0" fontId="1" fillId="3" borderId="1" xfId="1" applyNumberFormat="1" applyFont="1" applyFill="1" applyBorder="1" applyAlignment="1">
      <alignment horizontal="center"/>
    </xf>
    <xf numFmtId="0" fontId="1" fillId="3" borderId="14" xfId="1" applyNumberFormat="1" applyFont="1" applyFill="1" applyBorder="1" applyAlignment="1">
      <alignment horizontal="center"/>
    </xf>
    <xf numFmtId="0" fontId="1" fillId="3" borderId="15" xfId="1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0" fillId="3" borderId="1" xfId="1" applyNumberFormat="1" applyFont="1" applyFill="1" applyBorder="1" applyAlignment="1">
      <alignment horizontal="center"/>
    </xf>
    <xf numFmtId="0" fontId="0" fillId="3" borderId="10" xfId="0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13" fillId="3" borderId="1" xfId="0" applyFont="1" applyFill="1" applyBorder="1" applyAlignment="1">
      <alignment vertical="center" wrapText="1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vertical="center" wrapText="1"/>
    </xf>
    <xf numFmtId="44" fontId="0" fillId="3" borderId="1" xfId="1" applyFont="1" applyFill="1" applyBorder="1" applyAlignment="1">
      <alignment horizontal="center"/>
    </xf>
    <xf numFmtId="44" fontId="0" fillId="3" borderId="1" xfId="1" applyFont="1" applyFill="1" applyBorder="1" applyAlignment="1"/>
    <xf numFmtId="44" fontId="0" fillId="3" borderId="11" xfId="1" applyFont="1" applyFill="1" applyBorder="1" applyAlignment="1"/>
    <xf numFmtId="44" fontId="1" fillId="3" borderId="11" xfId="1" applyFont="1" applyFill="1" applyBorder="1" applyAlignment="1"/>
    <xf numFmtId="0" fontId="0" fillId="0" borderId="3" xfId="0" applyBorder="1" applyAlignment="1">
      <alignment wrapText="1"/>
    </xf>
    <xf numFmtId="0" fontId="2" fillId="0" borderId="13" xfId="0" applyFont="1" applyBorder="1" applyAlignment="1">
      <alignment wrapText="1"/>
    </xf>
    <xf numFmtId="0" fontId="2" fillId="3" borderId="14" xfId="0" applyFont="1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3" borderId="3" xfId="0" applyFont="1" applyFill="1" applyBorder="1" applyAlignment="1">
      <alignment wrapText="1"/>
    </xf>
    <xf numFmtId="0" fontId="0" fillId="3" borderId="14" xfId="0" applyFill="1" applyBorder="1" applyAlignment="1">
      <alignment wrapText="1"/>
    </xf>
    <xf numFmtId="0" fontId="8" fillId="3" borderId="11" xfId="0" applyFont="1" applyFill="1" applyBorder="1" applyAlignment="1">
      <alignment wrapText="1"/>
    </xf>
    <xf numFmtId="0" fontId="8" fillId="3" borderId="1" xfId="0" applyFont="1" applyFill="1" applyBorder="1" applyAlignment="1">
      <alignment wrapText="1"/>
    </xf>
    <xf numFmtId="0" fontId="14" fillId="3" borderId="1" xfId="0" applyFont="1" applyFill="1" applyBorder="1" applyAlignment="1">
      <alignment wrapText="1"/>
    </xf>
    <xf numFmtId="0" fontId="11" fillId="3" borderId="13" xfId="0" applyFont="1" applyFill="1" applyBorder="1" applyAlignment="1">
      <alignment wrapText="1"/>
    </xf>
    <xf numFmtId="0" fontId="11" fillId="3" borderId="10" xfId="0" applyFont="1" applyFill="1" applyBorder="1" applyAlignment="1">
      <alignment wrapText="1"/>
    </xf>
    <xf numFmtId="0" fontId="15" fillId="3" borderId="10" xfId="0" applyFont="1" applyFill="1" applyBorder="1" applyAlignment="1">
      <alignment wrapText="1"/>
    </xf>
    <xf numFmtId="0" fontId="2" fillId="0" borderId="11" xfId="0" applyFont="1" applyBorder="1" applyAlignment="1">
      <alignment vertical="center" wrapText="1"/>
    </xf>
    <xf numFmtId="0" fontId="14" fillId="0" borderId="1" xfId="0" applyFont="1" applyBorder="1" applyAlignment="1">
      <alignment wrapText="1"/>
    </xf>
    <xf numFmtId="0" fontId="2" fillId="3" borderId="11" xfId="0" applyFont="1" applyFill="1" applyBorder="1" applyAlignment="1">
      <alignment vertical="center" wrapText="1"/>
    </xf>
    <xf numFmtId="0" fontId="0" fillId="0" borderId="11" xfId="0" applyBorder="1" applyAlignment="1">
      <alignment vertical="center" wrapText="1"/>
    </xf>
    <xf numFmtId="44" fontId="0" fillId="3" borderId="0" xfId="1" applyFont="1" applyFill="1"/>
    <xf numFmtId="0" fontId="0" fillId="3" borderId="1" xfId="1" applyNumberFormat="1" applyFont="1" applyFill="1" applyBorder="1" applyAlignment="1"/>
    <xf numFmtId="0" fontId="2" fillId="0" borderId="1" xfId="0" applyFont="1" applyBorder="1" applyAlignment="1">
      <alignment vertical="center"/>
    </xf>
    <xf numFmtId="0" fontId="11" fillId="0" borderId="11" xfId="0" applyFont="1" applyBorder="1" applyAlignment="1">
      <alignment wrapText="1"/>
    </xf>
    <xf numFmtId="0" fontId="0" fillId="0" borderId="0" xfId="0" applyAlignment="1">
      <alignment wrapText="1"/>
    </xf>
    <xf numFmtId="44" fontId="0" fillId="0" borderId="1" xfId="0" applyNumberFormat="1" applyBorder="1"/>
    <xf numFmtId="0" fontId="4" fillId="0" borderId="0" xfId="0" applyFont="1"/>
    <xf numFmtId="44" fontId="8" fillId="0" borderId="0" xfId="0" applyNumberFormat="1" applyFont="1"/>
    <xf numFmtId="0" fontId="4" fillId="3" borderId="0" xfId="0" applyFont="1" applyFill="1"/>
    <xf numFmtId="44" fontId="8" fillId="3" borderId="0" xfId="0" applyNumberFormat="1" applyFont="1" applyFill="1"/>
    <xf numFmtId="0" fontId="2" fillId="0" borderId="0" xfId="0" applyFont="1"/>
    <xf numFmtId="44" fontId="2" fillId="0" borderId="0" xfId="1" applyFont="1"/>
    <xf numFmtId="44" fontId="0" fillId="3" borderId="4" xfId="1" applyFont="1" applyFill="1" applyBorder="1"/>
    <xf numFmtId="44" fontId="0" fillId="3" borderId="6" xfId="1" applyFont="1" applyFill="1" applyBorder="1"/>
    <xf numFmtId="44" fontId="0" fillId="3" borderId="9" xfId="1" applyFont="1" applyFill="1" applyBorder="1"/>
    <xf numFmtId="0" fontId="11" fillId="3" borderId="14" xfId="0" applyFont="1" applyFill="1" applyBorder="1" applyAlignment="1">
      <alignment wrapText="1"/>
    </xf>
    <xf numFmtId="0" fontId="8" fillId="0" borderId="0" xfId="0" applyFont="1"/>
    <xf numFmtId="0" fontId="0" fillId="0" borderId="11" xfId="0" applyBorder="1" applyAlignment="1">
      <alignment horizontal="center"/>
    </xf>
    <xf numFmtId="44" fontId="2" fillId="3" borderId="1" xfId="1" applyFont="1" applyFill="1" applyBorder="1"/>
    <xf numFmtId="0" fontId="0" fillId="3" borderId="11" xfId="1" applyNumberFormat="1" applyFont="1" applyFill="1" applyBorder="1" applyAlignment="1">
      <alignment horizontal="center"/>
    </xf>
    <xf numFmtId="0" fontId="2" fillId="0" borderId="3" xfId="0" applyFont="1" applyBorder="1" applyAlignment="1">
      <alignment wrapText="1"/>
    </xf>
    <xf numFmtId="44" fontId="9" fillId="3" borderId="3" xfId="1" applyFont="1" applyFill="1" applyBorder="1"/>
    <xf numFmtId="44" fontId="9" fillId="3" borderId="11" xfId="1" applyFont="1" applyFill="1" applyBorder="1"/>
    <xf numFmtId="44" fontId="8" fillId="0" borderId="11" xfId="1" applyFont="1" applyBorder="1"/>
    <xf numFmtId="44" fontId="9" fillId="3" borderId="13" xfId="1" applyFont="1" applyFill="1" applyBorder="1"/>
    <xf numFmtId="44" fontId="9" fillId="3" borderId="1" xfId="1" applyFont="1" applyFill="1" applyBorder="1"/>
    <xf numFmtId="44" fontId="9" fillId="3" borderId="14" xfId="1" applyFont="1" applyFill="1" applyBorder="1"/>
    <xf numFmtId="44" fontId="9" fillId="3" borderId="0" xfId="1" applyFont="1" applyFill="1" applyBorder="1"/>
    <xf numFmtId="44" fontId="9" fillId="0" borderId="3" xfId="1" applyFont="1" applyBorder="1"/>
    <xf numFmtId="44" fontId="2" fillId="3" borderId="1" xfId="0" applyNumberFormat="1" applyFont="1" applyFill="1" applyBorder="1"/>
    <xf numFmtId="0" fontId="0" fillId="3" borderId="11" xfId="0" applyFill="1" applyBorder="1" applyAlignment="1">
      <alignment wrapText="1"/>
    </xf>
    <xf numFmtId="0" fontId="15" fillId="3" borderId="11" xfId="0" applyFont="1" applyFill="1" applyBorder="1" applyAlignment="1">
      <alignment wrapText="1"/>
    </xf>
    <xf numFmtId="0" fontId="2" fillId="7" borderId="10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wrapText="1"/>
    </xf>
    <xf numFmtId="0" fontId="15" fillId="7" borderId="11" xfId="0" applyFont="1" applyFill="1" applyBorder="1" applyAlignment="1">
      <alignment wrapText="1"/>
    </xf>
    <xf numFmtId="44" fontId="0" fillId="7" borderId="11" xfId="1" applyFont="1" applyFill="1" applyBorder="1"/>
    <xf numFmtId="0" fontId="0" fillId="7" borderId="11" xfId="0" applyFill="1" applyBorder="1" applyAlignment="1">
      <alignment horizontal="center"/>
    </xf>
    <xf numFmtId="44" fontId="0" fillId="7" borderId="1" xfId="1" applyFont="1" applyFill="1" applyBorder="1"/>
    <xf numFmtId="0" fontId="0" fillId="7" borderId="12" xfId="0" applyFill="1" applyBorder="1"/>
    <xf numFmtId="0" fontId="14" fillId="0" borderId="11" xfId="0" applyFont="1" applyBorder="1" applyAlignment="1">
      <alignment wrapText="1"/>
    </xf>
    <xf numFmtId="164" fontId="10" fillId="3" borderId="11" xfId="0" applyNumberFormat="1" applyFont="1" applyFill="1" applyBorder="1"/>
    <xf numFmtId="164" fontId="2" fillId="0" borderId="1" xfId="1" applyNumberFormat="1" applyFont="1" applyBorder="1"/>
    <xf numFmtId="164" fontId="1" fillId="3" borderId="11" xfId="1" applyNumberFormat="1" applyFont="1" applyFill="1" applyBorder="1" applyAlignment="1"/>
    <xf numFmtId="164" fontId="12" fillId="3" borderId="11" xfId="0" applyNumberFormat="1" applyFont="1" applyFill="1" applyBorder="1"/>
    <xf numFmtId="0" fontId="0" fillId="3" borderId="11" xfId="1" applyNumberFormat="1" applyFont="1" applyFill="1" applyBorder="1" applyAlignment="1"/>
    <xf numFmtId="0" fontId="2" fillId="3" borderId="1" xfId="0" applyFont="1" applyFill="1" applyBorder="1" applyAlignment="1">
      <alignment vertical="center"/>
    </xf>
    <xf numFmtId="164" fontId="2" fillId="3" borderId="1" xfId="1" applyNumberFormat="1" applyFont="1" applyFill="1" applyBorder="1" applyAlignment="1"/>
    <xf numFmtId="0" fontId="9" fillId="3" borderId="12" xfId="0" applyFont="1" applyFill="1" applyBorder="1"/>
    <xf numFmtId="44" fontId="8" fillId="3" borderId="1" xfId="1" applyFont="1" applyFill="1" applyBorder="1" applyAlignment="1"/>
    <xf numFmtId="0" fontId="2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44" fontId="9" fillId="0" borderId="1" xfId="1" applyFont="1" applyBorder="1"/>
    <xf numFmtId="164" fontId="1" fillId="0" borderId="11" xfId="1" applyNumberFormat="1" applyFont="1" applyBorder="1"/>
    <xf numFmtId="0" fontId="15" fillId="0" borderId="11" xfId="0" applyFont="1" applyBorder="1" applyAlignment="1">
      <alignment wrapText="1"/>
    </xf>
    <xf numFmtId="0" fontId="0" fillId="3" borderId="11" xfId="0" applyFill="1" applyBorder="1" applyAlignment="1">
      <alignment vertical="center" wrapText="1"/>
    </xf>
    <xf numFmtId="2" fontId="0" fillId="0" borderId="1" xfId="0" applyNumberFormat="1" applyBorder="1" applyAlignment="1">
      <alignment horizontal="center"/>
    </xf>
    <xf numFmtId="43" fontId="0" fillId="0" borderId="0" xfId="2" applyFont="1"/>
    <xf numFmtId="43" fontId="0" fillId="3" borderId="0" xfId="2" applyFont="1" applyFill="1"/>
    <xf numFmtId="44" fontId="0" fillId="0" borderId="1" xfId="1" applyFont="1" applyFill="1" applyBorder="1"/>
    <xf numFmtId="44" fontId="0" fillId="0" borderId="9" xfId="1" applyFont="1" applyFill="1" applyBorder="1"/>
    <xf numFmtId="0" fontId="0" fillId="0" borderId="14" xfId="0" applyBorder="1" applyAlignment="1">
      <alignment horizontal="center"/>
    </xf>
    <xf numFmtId="44" fontId="0" fillId="0" borderId="13" xfId="1" applyFont="1" applyFill="1" applyBorder="1"/>
    <xf numFmtId="44" fontId="1" fillId="0" borderId="3" xfId="1" applyFont="1" applyFill="1" applyBorder="1"/>
    <xf numFmtId="0" fontId="0" fillId="0" borderId="1" xfId="1" applyNumberFormat="1" applyFont="1" applyFill="1" applyBorder="1" applyAlignment="1">
      <alignment horizontal="center"/>
    </xf>
    <xf numFmtId="0" fontId="1" fillId="0" borderId="1" xfId="1" applyNumberFormat="1" applyFont="1" applyFill="1" applyBorder="1" applyAlignment="1">
      <alignment horizontal="center"/>
    </xf>
    <xf numFmtId="44" fontId="1" fillId="0" borderId="11" xfId="1" applyFont="1" applyFill="1" applyBorder="1"/>
    <xf numFmtId="164" fontId="1" fillId="0" borderId="1" xfId="1" applyNumberFormat="1" applyFont="1" applyBorder="1"/>
    <xf numFmtId="0" fontId="2" fillId="3" borderId="1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164" fontId="8" fillId="0" borderId="1" xfId="0" applyNumberFormat="1" applyFont="1" applyBorder="1"/>
    <xf numFmtId="0" fontId="0" fillId="0" borderId="3" xfId="0" applyBorder="1" applyAlignment="1">
      <alignment horizontal="center"/>
    </xf>
    <xf numFmtId="0" fontId="0" fillId="0" borderId="2" xfId="0" applyBorder="1"/>
    <xf numFmtId="44" fontId="8" fillId="0" borderId="3" xfId="0" applyNumberFormat="1" applyFont="1" applyBorder="1"/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4" fillId="0" borderId="0" xfId="0" applyFont="1" applyAlignment="1">
      <alignment horizontal="center" wrapText="1"/>
    </xf>
    <xf numFmtId="164" fontId="2" fillId="0" borderId="0" xfId="1" applyNumberFormat="1" applyFont="1" applyBorder="1"/>
    <xf numFmtId="164" fontId="8" fillId="3" borderId="1" xfId="1" applyNumberFormat="1" applyFont="1" applyFill="1" applyBorder="1" applyAlignment="1"/>
    <xf numFmtId="49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44" fontId="8" fillId="0" borderId="0" xfId="1" applyFont="1" applyBorder="1"/>
    <xf numFmtId="0" fontId="2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8" fillId="3" borderId="0" xfId="1" applyFont="1" applyFill="1" applyBorder="1"/>
    <xf numFmtId="0" fontId="7" fillId="3" borderId="1" xfId="0" applyFont="1" applyFill="1" applyBorder="1"/>
    <xf numFmtId="49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7" fillId="3" borderId="1" xfId="0" applyFont="1" applyFill="1" applyBorder="1" applyAlignment="1">
      <alignment wrapText="1"/>
    </xf>
    <xf numFmtId="44" fontId="2" fillId="3" borderId="0" xfId="0" applyNumberFormat="1" applyFont="1" applyFill="1"/>
    <xf numFmtId="0" fontId="0" fillId="0" borderId="1" xfId="0" applyBorder="1" applyAlignment="1">
      <alignment vertical="center" wrapText="1"/>
    </xf>
    <xf numFmtId="0" fontId="2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wrapText="1"/>
    </xf>
    <xf numFmtId="0" fontId="0" fillId="3" borderId="0" xfId="0" applyFill="1" applyAlignment="1">
      <alignment wrapText="1"/>
    </xf>
    <xf numFmtId="0" fontId="7" fillId="3" borderId="11" xfId="0" applyFont="1" applyFill="1" applyBorder="1"/>
    <xf numFmtId="0" fontId="2" fillId="3" borderId="3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wrapText="1"/>
    </xf>
    <xf numFmtId="0" fontId="0" fillId="3" borderId="7" xfId="0" applyFill="1" applyBorder="1"/>
    <xf numFmtId="0" fontId="4" fillId="3" borderId="15" xfId="0" applyFont="1" applyFill="1" applyBorder="1"/>
    <xf numFmtId="44" fontId="8" fillId="3" borderId="15" xfId="0" applyNumberFormat="1" applyFont="1" applyFill="1" applyBorder="1"/>
    <xf numFmtId="0" fontId="0" fillId="3" borderId="9" xfId="0" applyFill="1" applyBorder="1"/>
    <xf numFmtId="0" fontId="2" fillId="3" borderId="10" xfId="0" applyFont="1" applyFill="1" applyBorder="1" applyAlignment="1">
      <alignment wrapText="1"/>
    </xf>
    <xf numFmtId="44" fontId="2" fillId="0" borderId="0" xfId="1" applyFont="1" applyFill="1" applyAlignment="1">
      <alignment horizontal="center" vertical="center" wrapText="1"/>
    </xf>
    <xf numFmtId="44" fontId="0" fillId="0" borderId="11" xfId="1" applyFont="1" applyFill="1" applyBorder="1"/>
    <xf numFmtId="44" fontId="8" fillId="0" borderId="11" xfId="1" applyFont="1" applyFill="1" applyBorder="1"/>
    <xf numFmtId="44" fontId="8" fillId="0" borderId="1" xfId="1" applyFont="1" applyFill="1" applyBorder="1"/>
    <xf numFmtId="44" fontId="0" fillId="0" borderId="0" xfId="1" applyFont="1" applyFill="1" applyBorder="1"/>
    <xf numFmtId="44" fontId="8" fillId="0" borderId="0" xfId="1" applyFont="1" applyFill="1" applyBorder="1"/>
    <xf numFmtId="44" fontId="9" fillId="0" borderId="1" xfId="1" applyFont="1" applyFill="1" applyBorder="1"/>
    <xf numFmtId="0" fontId="2" fillId="0" borderId="5" xfId="0" applyFont="1" applyBorder="1" applyAlignment="1">
      <alignment horizontal="center" vertical="center"/>
    </xf>
    <xf numFmtId="44" fontId="0" fillId="0" borderId="14" xfId="1" applyFont="1" applyFill="1" applyBorder="1"/>
    <xf numFmtId="44" fontId="9" fillId="0" borderId="14" xfId="1" applyFont="1" applyFill="1" applyBorder="1"/>
    <xf numFmtId="44" fontId="0" fillId="0" borderId="12" xfId="1" applyFont="1" applyFill="1" applyBorder="1"/>
    <xf numFmtId="0" fontId="7" fillId="0" borderId="1" xfId="0" applyFont="1" applyBorder="1" applyAlignment="1">
      <alignment wrapText="1"/>
    </xf>
    <xf numFmtId="0" fontId="2" fillId="0" borderId="14" xfId="0" applyFont="1" applyBorder="1" applyAlignment="1">
      <alignment wrapText="1"/>
    </xf>
    <xf numFmtId="0" fontId="11" fillId="0" borderId="14" xfId="0" applyFont="1" applyBorder="1" applyAlignment="1">
      <alignment wrapText="1"/>
    </xf>
    <xf numFmtId="44" fontId="1" fillId="0" borderId="13" xfId="1" applyFont="1" applyFill="1" applyBorder="1"/>
    <xf numFmtId="0" fontId="0" fillId="0" borderId="6" xfId="0" applyBorder="1"/>
    <xf numFmtId="44" fontId="9" fillId="0" borderId="11" xfId="1" applyFont="1" applyFill="1" applyBorder="1"/>
    <xf numFmtId="0" fontId="2" fillId="0" borderId="11" xfId="0" applyFont="1" applyBorder="1"/>
    <xf numFmtId="0" fontId="2" fillId="0" borderId="11" xfId="0" applyFont="1" applyBorder="1" applyAlignment="1">
      <alignment wrapText="1"/>
    </xf>
    <xf numFmtId="44" fontId="9" fillId="0" borderId="3" xfId="1" applyFont="1" applyFill="1" applyBorder="1"/>
    <xf numFmtId="43" fontId="0" fillId="0" borderId="0" xfId="2" applyFont="1" applyFill="1"/>
    <xf numFmtId="0" fontId="7" fillId="0" borderId="11" xfId="0" applyFont="1" applyBorder="1" applyAlignment="1">
      <alignment wrapText="1"/>
    </xf>
    <xf numFmtId="44" fontId="1" fillId="0" borderId="1" xfId="1" applyFont="1" applyFill="1" applyBorder="1"/>
    <xf numFmtId="0" fontId="7" fillId="0" borderId="11" xfId="0" applyFont="1" applyBorder="1"/>
    <xf numFmtId="44" fontId="0" fillId="0" borderId="3" xfId="1" applyFont="1" applyFill="1" applyBorder="1"/>
    <xf numFmtId="0" fontId="2" fillId="0" borderId="10" xfId="0" applyFont="1" applyBorder="1" applyAlignment="1">
      <alignment wrapText="1"/>
    </xf>
    <xf numFmtId="0" fontId="0" fillId="0" borderId="7" xfId="0" applyBorder="1"/>
    <xf numFmtId="0" fontId="4" fillId="0" borderId="15" xfId="0" applyFont="1" applyBorder="1"/>
    <xf numFmtId="44" fontId="8" fillId="0" borderId="15" xfId="0" applyNumberFormat="1" applyFont="1" applyBorder="1"/>
    <xf numFmtId="0" fontId="0" fillId="0" borderId="9" xfId="0" applyBorder="1"/>
    <xf numFmtId="0" fontId="8" fillId="0" borderId="1" xfId="0" applyFont="1" applyBorder="1" applyAlignment="1">
      <alignment wrapText="1"/>
    </xf>
    <xf numFmtId="0" fontId="8" fillId="0" borderId="0" xfId="0" applyFont="1" applyAlignment="1">
      <alignment wrapText="1"/>
    </xf>
    <xf numFmtId="0" fontId="11" fillId="0" borderId="13" xfId="0" applyFont="1" applyBorder="1" applyAlignment="1">
      <alignment wrapText="1"/>
    </xf>
    <xf numFmtId="0" fontId="7" fillId="0" borderId="3" xfId="0" applyFont="1" applyBorder="1"/>
    <xf numFmtId="0" fontId="9" fillId="0" borderId="12" xfId="0" applyFont="1" applyBorder="1"/>
    <xf numFmtId="0" fontId="2" fillId="0" borderId="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44" fontId="0" fillId="0" borderId="11" xfId="1" applyFont="1" applyFill="1" applyBorder="1" applyAlignment="1"/>
    <xf numFmtId="0" fontId="0" fillId="0" borderId="1" xfId="1" applyNumberFormat="1" applyFont="1" applyFill="1" applyBorder="1" applyAlignment="1"/>
    <xf numFmtId="44" fontId="0" fillId="0" borderId="1" xfId="1" applyFont="1" applyFill="1" applyBorder="1" applyAlignment="1"/>
    <xf numFmtId="164" fontId="1" fillId="0" borderId="11" xfId="1" applyNumberFormat="1" applyFont="1" applyFill="1" applyBorder="1" applyAlignment="1"/>
    <xf numFmtId="164" fontId="8" fillId="0" borderId="1" xfId="1" applyNumberFormat="1" applyFont="1" applyFill="1" applyBorder="1" applyAlignment="1"/>
    <xf numFmtId="164" fontId="1" fillId="0" borderId="11" xfId="1" applyNumberFormat="1" applyFont="1" applyFill="1" applyBorder="1"/>
    <xf numFmtId="164" fontId="2" fillId="0" borderId="1" xfId="1" applyNumberFormat="1" applyFont="1" applyFill="1" applyBorder="1"/>
    <xf numFmtId="164" fontId="2" fillId="0" borderId="0" xfId="1" applyNumberFormat="1" applyFont="1" applyFill="1" applyBorder="1"/>
    <xf numFmtId="164" fontId="1" fillId="0" borderId="1" xfId="1" applyNumberFormat="1" applyFont="1" applyFill="1" applyBorder="1"/>
    <xf numFmtId="44" fontId="2" fillId="0" borderId="0" xfId="1" applyFont="1" applyFill="1"/>
    <xf numFmtId="44" fontId="0" fillId="0" borderId="0" xfId="1" applyFont="1" applyFill="1"/>
    <xf numFmtId="0" fontId="11" fillId="0" borderId="1" xfId="0" applyFont="1" applyBorder="1" applyAlignment="1">
      <alignment wrapText="1"/>
    </xf>
    <xf numFmtId="0" fontId="2" fillId="0" borderId="0" xfId="0" applyFont="1" applyAlignment="1">
      <alignment vertical="center"/>
    </xf>
    <xf numFmtId="164" fontId="8" fillId="0" borderId="0" xfId="1" applyNumberFormat="1" applyFont="1" applyFill="1" applyBorder="1" applyAlignment="1"/>
    <xf numFmtId="164" fontId="8" fillId="0" borderId="0" xfId="0" applyNumberFormat="1" applyFont="1"/>
    <xf numFmtId="0" fontId="7" fillId="0" borderId="3" xfId="0" applyFont="1" applyBorder="1" applyAlignment="1">
      <alignment wrapText="1"/>
    </xf>
    <xf numFmtId="0" fontId="14" fillId="0" borderId="0" xfId="0" applyFont="1"/>
    <xf numFmtId="0" fontId="6" fillId="0" borderId="1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1" xfId="0" applyFont="1" applyBorder="1"/>
    <xf numFmtId="0" fontId="14" fillId="0" borderId="17" xfId="0" applyFont="1" applyBorder="1"/>
    <xf numFmtId="44" fontId="14" fillId="0" borderId="1" xfId="1" applyFont="1" applyFill="1" applyBorder="1"/>
    <xf numFmtId="44" fontId="14" fillId="0" borderId="11" xfId="1" applyFont="1" applyFill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/>
    <xf numFmtId="0" fontId="14" fillId="0" borderId="11" xfId="0" applyFont="1" applyBorder="1"/>
    <xf numFmtId="0" fontId="14" fillId="0" borderId="11" xfId="0" applyFont="1" applyBorder="1" applyAlignment="1">
      <alignment horizontal="center"/>
    </xf>
    <xf numFmtId="44" fontId="6" fillId="0" borderId="1" xfId="1" applyFont="1" applyFill="1" applyBorder="1"/>
    <xf numFmtId="0" fontId="14" fillId="0" borderId="12" xfId="0" applyFont="1" applyBorder="1"/>
    <xf numFmtId="0" fontId="14" fillId="0" borderId="0" xfId="0" applyFont="1" applyAlignment="1">
      <alignment horizontal="center"/>
    </xf>
    <xf numFmtId="0" fontId="6" fillId="0" borderId="0" xfId="0" applyFont="1"/>
    <xf numFmtId="44" fontId="14" fillId="0" borderId="0" xfId="1" applyFont="1" applyFill="1" applyBorder="1"/>
    <xf numFmtId="44" fontId="6" fillId="0" borderId="0" xfId="1" applyFont="1" applyFill="1" applyBorder="1"/>
    <xf numFmtId="0" fontId="6" fillId="0" borderId="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wrapText="1"/>
    </xf>
    <xf numFmtId="0" fontId="14" fillId="0" borderId="3" xfId="0" applyFont="1" applyBorder="1" applyAlignment="1">
      <alignment horizontal="center"/>
    </xf>
    <xf numFmtId="44" fontId="14" fillId="0" borderId="3" xfId="1" applyFont="1" applyFill="1" applyBorder="1"/>
    <xf numFmtId="0" fontId="14" fillId="0" borderId="4" xfId="0" applyFont="1" applyBorder="1"/>
    <xf numFmtId="0" fontId="6" fillId="0" borderId="5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/>
    </xf>
    <xf numFmtId="44" fontId="14" fillId="0" borderId="14" xfId="1" applyFont="1" applyFill="1" applyBorder="1"/>
    <xf numFmtId="44" fontId="14" fillId="0" borderId="12" xfId="1" applyFont="1" applyFill="1" applyBorder="1"/>
    <xf numFmtId="0" fontId="6" fillId="0" borderId="10" xfId="0" applyFont="1" applyBorder="1" applyAlignment="1">
      <alignment horizontal="center" vertical="center"/>
    </xf>
    <xf numFmtId="0" fontId="6" fillId="0" borderId="14" xfId="0" applyFont="1" applyBorder="1" applyAlignment="1">
      <alignment wrapText="1"/>
    </xf>
    <xf numFmtId="0" fontId="14" fillId="0" borderId="14" xfId="0" applyFont="1" applyBorder="1" applyAlignment="1">
      <alignment wrapText="1"/>
    </xf>
    <xf numFmtId="44" fontId="14" fillId="0" borderId="9" xfId="1" applyFont="1" applyFill="1" applyBorder="1"/>
    <xf numFmtId="0" fontId="14" fillId="0" borderId="1" xfId="1" applyNumberFormat="1" applyFont="1" applyFill="1" applyBorder="1" applyAlignment="1">
      <alignment horizontal="center"/>
    </xf>
    <xf numFmtId="44" fontId="14" fillId="0" borderId="13" xfId="1" applyFont="1" applyFill="1" applyBorder="1"/>
    <xf numFmtId="0" fontId="14" fillId="0" borderId="6" xfId="0" applyFont="1" applyBorder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wrapText="1"/>
    </xf>
    <xf numFmtId="0" fontId="14" fillId="0" borderId="13" xfId="0" applyFont="1" applyBorder="1" applyAlignment="1">
      <alignment horizontal="center"/>
    </xf>
    <xf numFmtId="0" fontId="14" fillId="0" borderId="13" xfId="0" applyFont="1" applyBorder="1"/>
    <xf numFmtId="44" fontId="14" fillId="0" borderId="0" xfId="0" applyNumberFormat="1" applyFont="1"/>
    <xf numFmtId="0" fontId="6" fillId="0" borderId="11" xfId="0" applyFont="1" applyBorder="1"/>
    <xf numFmtId="0" fontId="6" fillId="0" borderId="11" xfId="0" applyFont="1" applyBorder="1" applyAlignment="1">
      <alignment wrapText="1"/>
    </xf>
    <xf numFmtId="0" fontId="14" fillId="0" borderId="10" xfId="0" applyFont="1" applyBorder="1"/>
    <xf numFmtId="44" fontId="6" fillId="0" borderId="1" xfId="0" applyNumberFormat="1" applyFont="1" applyBorder="1"/>
    <xf numFmtId="44" fontId="6" fillId="0" borderId="0" xfId="0" applyNumberFormat="1" applyFont="1"/>
    <xf numFmtId="43" fontId="14" fillId="0" borderId="0" xfId="2" applyFont="1" applyFill="1"/>
    <xf numFmtId="0" fontId="6" fillId="0" borderId="3" xfId="0" applyFont="1" applyBorder="1"/>
    <xf numFmtId="0" fontId="6" fillId="0" borderId="10" xfId="0" applyFont="1" applyBorder="1" applyAlignment="1">
      <alignment wrapText="1"/>
    </xf>
    <xf numFmtId="0" fontId="14" fillId="0" borderId="7" xfId="0" applyFont="1" applyBorder="1"/>
    <xf numFmtId="0" fontId="6" fillId="0" borderId="15" xfId="0" applyFont="1" applyBorder="1"/>
    <xf numFmtId="44" fontId="6" fillId="0" borderId="15" xfId="0" applyNumberFormat="1" applyFont="1" applyBorder="1"/>
    <xf numFmtId="0" fontId="14" fillId="0" borderId="9" xfId="0" applyFont="1" applyBorder="1"/>
    <xf numFmtId="0" fontId="14" fillId="0" borderId="0" xfId="0" applyFont="1" applyAlignment="1">
      <alignment wrapText="1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44" fontId="14" fillId="0" borderId="11" xfId="1" applyFont="1" applyFill="1" applyBorder="1" applyAlignment="1"/>
    <xf numFmtId="0" fontId="14" fillId="0" borderId="1" xfId="1" applyNumberFormat="1" applyFont="1" applyFill="1" applyBorder="1" applyAlignment="1"/>
    <xf numFmtId="44" fontId="14" fillId="0" borderId="1" xfId="1" applyFont="1" applyFill="1" applyBorder="1" applyAlignment="1"/>
    <xf numFmtId="0" fontId="6" fillId="0" borderId="1" xfId="0" applyFont="1" applyBorder="1" applyAlignment="1">
      <alignment vertical="center"/>
    </xf>
    <xf numFmtId="164" fontId="6" fillId="0" borderId="1" xfId="1" applyNumberFormat="1" applyFont="1" applyFill="1" applyBorder="1" applyAlignment="1"/>
    <xf numFmtId="0" fontId="6" fillId="0" borderId="0" xfId="0" applyFont="1" applyAlignment="1">
      <alignment vertical="center"/>
    </xf>
    <xf numFmtId="164" fontId="6" fillId="0" borderId="0" xfId="1" applyNumberFormat="1" applyFont="1" applyFill="1" applyBorder="1" applyAlignment="1"/>
    <xf numFmtId="164" fontId="6" fillId="0" borderId="1" xfId="1" applyNumberFormat="1" applyFont="1" applyFill="1" applyBorder="1"/>
    <xf numFmtId="0" fontId="6" fillId="0" borderId="0" xfId="0" applyFont="1" applyAlignment="1">
      <alignment vertical="center" wrapText="1"/>
    </xf>
    <xf numFmtId="164" fontId="6" fillId="0" borderId="0" xfId="1" applyNumberFormat="1" applyFont="1" applyFill="1" applyBorder="1"/>
    <xf numFmtId="164" fontId="14" fillId="0" borderId="1" xfId="1" applyNumberFormat="1" applyFont="1" applyFill="1" applyBorder="1"/>
    <xf numFmtId="164" fontId="6" fillId="0" borderId="1" xfId="0" applyNumberFormat="1" applyFont="1" applyBorder="1"/>
    <xf numFmtId="0" fontId="14" fillId="0" borderId="2" xfId="0" applyFont="1" applyBorder="1"/>
    <xf numFmtId="44" fontId="6" fillId="0" borderId="3" xfId="0" applyNumberFormat="1" applyFont="1" applyBorder="1"/>
    <xf numFmtId="44" fontId="14" fillId="0" borderId="1" xfId="1" applyFont="1" applyBorder="1"/>
    <xf numFmtId="44" fontId="14" fillId="0" borderId="11" xfId="1" applyFont="1" applyBorder="1"/>
    <xf numFmtId="44" fontId="14" fillId="0" borderId="1" xfId="0" applyNumberFormat="1" applyFont="1" applyBorder="1"/>
    <xf numFmtId="49" fontId="14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/>
    </xf>
    <xf numFmtId="49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44" fontId="6" fillId="0" borderId="0" xfId="1" applyFont="1" applyFill="1"/>
    <xf numFmtId="44" fontId="14" fillId="0" borderId="0" xfId="1" applyFont="1" applyFill="1"/>
    <xf numFmtId="0" fontId="14" fillId="0" borderId="11" xfId="0" applyFont="1" applyBorder="1" applyAlignment="1">
      <alignment horizontal="center" wrapText="1"/>
    </xf>
    <xf numFmtId="0" fontId="14" fillId="0" borderId="12" xfId="0" applyFont="1" applyBorder="1" applyAlignment="1">
      <alignment horizontal="center" wrapText="1"/>
    </xf>
    <xf numFmtId="0" fontId="14" fillId="0" borderId="10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44" fontId="14" fillId="0" borderId="10" xfId="1" applyFont="1" applyFill="1" applyBorder="1"/>
    <xf numFmtId="44" fontId="14" fillId="0" borderId="5" xfId="1" applyFont="1" applyFill="1" applyBorder="1"/>
    <xf numFmtId="44" fontId="14" fillId="0" borderId="2" xfId="1" applyFont="1" applyFill="1" applyBorder="1"/>
    <xf numFmtId="44" fontId="14" fillId="0" borderId="15" xfId="1" applyFont="1" applyFill="1" applyBorder="1"/>
    <xf numFmtId="0" fontId="14" fillId="0" borderId="14" xfId="0" applyFont="1" applyBorder="1"/>
    <xf numFmtId="0" fontId="14" fillId="0" borderId="15" xfId="0" applyFont="1" applyBorder="1"/>
    <xf numFmtId="44" fontId="6" fillId="0" borderId="12" xfId="1" applyFont="1" applyFill="1" applyBorder="1"/>
    <xf numFmtId="0" fontId="14" fillId="0" borderId="8" xfId="0" applyFont="1" applyBorder="1" applyAlignment="1">
      <alignment horizontal="center" wrapText="1"/>
    </xf>
    <xf numFmtId="44" fontId="14" fillId="0" borderId="12" xfId="0" applyNumberFormat="1" applyFont="1" applyBorder="1"/>
    <xf numFmtId="164" fontId="14" fillId="0" borderId="1" xfId="1" applyNumberFormat="1" applyFont="1" applyFill="1" applyBorder="1" applyAlignment="1"/>
    <xf numFmtId="0" fontId="13" fillId="0" borderId="10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/>
    </xf>
    <xf numFmtId="44" fontId="13" fillId="0" borderId="0" xfId="1" applyFont="1" applyFill="1" applyAlignment="1">
      <alignment horizontal="center" vertical="center" wrapText="1"/>
    </xf>
    <xf numFmtId="0" fontId="15" fillId="0" borderId="13" xfId="0" applyFont="1" applyBorder="1" applyAlignment="1">
      <alignment wrapText="1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15" fillId="0" borderId="0" xfId="0" applyFont="1"/>
    <xf numFmtId="0" fontId="15" fillId="0" borderId="0" xfId="0" applyFont="1" applyAlignment="1">
      <alignment horizontal="center"/>
    </xf>
    <xf numFmtId="0" fontId="13" fillId="0" borderId="0" xfId="0" applyFont="1"/>
    <xf numFmtId="44" fontId="15" fillId="0" borderId="0" xfId="1" applyFont="1" applyFill="1" applyBorder="1"/>
    <xf numFmtId="44" fontId="13" fillId="0" borderId="0" xfId="1" applyFont="1" applyFill="1" applyBorder="1"/>
    <xf numFmtId="0" fontId="15" fillId="0" borderId="13" xfId="0" applyFont="1" applyBorder="1"/>
    <xf numFmtId="0" fontId="15" fillId="0" borderId="14" xfId="0" applyFont="1" applyBorder="1"/>
    <xf numFmtId="0" fontId="15" fillId="0" borderId="15" xfId="0" applyFont="1" applyBorder="1"/>
    <xf numFmtId="0" fontId="13" fillId="0" borderId="13" xfId="0" applyFont="1" applyBorder="1" applyAlignment="1">
      <alignment wrapText="1"/>
    </xf>
    <xf numFmtId="44" fontId="15" fillId="0" borderId="1" xfId="1" applyFont="1" applyFill="1" applyBorder="1"/>
    <xf numFmtId="0" fontId="15" fillId="0" borderId="3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44" fontId="15" fillId="0" borderId="3" xfId="1" applyFont="1" applyFill="1" applyBorder="1"/>
    <xf numFmtId="44" fontId="15" fillId="0" borderId="10" xfId="1" applyFont="1" applyFill="1" applyBorder="1"/>
    <xf numFmtId="0" fontId="15" fillId="0" borderId="4" xfId="0" applyFont="1" applyBorder="1"/>
    <xf numFmtId="0" fontId="13" fillId="0" borderId="1" xfId="0" applyFont="1" applyBorder="1"/>
    <xf numFmtId="0" fontId="15" fillId="0" borderId="1" xfId="0" applyFont="1" applyBorder="1"/>
    <xf numFmtId="44" fontId="15" fillId="0" borderId="11" xfId="1" applyFont="1" applyFill="1" applyBorder="1"/>
    <xf numFmtId="0" fontId="13" fillId="0" borderId="5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/>
    </xf>
    <xf numFmtId="44" fontId="15" fillId="0" borderId="14" xfId="1" applyFont="1" applyFill="1" applyBorder="1"/>
    <xf numFmtId="44" fontId="15" fillId="0" borderId="5" xfId="1" applyFont="1" applyFill="1" applyBorder="1"/>
    <xf numFmtId="0" fontId="15" fillId="0" borderId="12" xfId="0" applyFont="1" applyBorder="1"/>
    <xf numFmtId="44" fontId="15" fillId="0" borderId="12" xfId="1" applyFont="1" applyFill="1" applyBorder="1"/>
    <xf numFmtId="0" fontId="15" fillId="0" borderId="11" xfId="0" applyFont="1" applyBorder="1" applyAlignment="1">
      <alignment horizontal="center"/>
    </xf>
    <xf numFmtId="0" fontId="15" fillId="0" borderId="1" xfId="0" applyFont="1" applyBorder="1" applyAlignment="1">
      <alignment wrapText="1"/>
    </xf>
    <xf numFmtId="0" fontId="13" fillId="0" borderId="14" xfId="0" applyFont="1" applyBorder="1" applyAlignment="1">
      <alignment wrapText="1"/>
    </xf>
    <xf numFmtId="0" fontId="15" fillId="0" borderId="14" xfId="0" applyFont="1" applyBorder="1" applyAlignment="1">
      <alignment wrapText="1"/>
    </xf>
    <xf numFmtId="44" fontId="15" fillId="0" borderId="9" xfId="1" applyFont="1" applyFill="1" applyBorder="1"/>
    <xf numFmtId="0" fontId="15" fillId="0" borderId="1" xfId="1" applyNumberFormat="1" applyFont="1" applyFill="1" applyBorder="1" applyAlignment="1">
      <alignment horizontal="center"/>
    </xf>
    <xf numFmtId="44" fontId="15" fillId="0" borderId="2" xfId="1" applyFont="1" applyFill="1" applyBorder="1"/>
    <xf numFmtId="44" fontId="15" fillId="0" borderId="15" xfId="1" applyFont="1" applyFill="1" applyBorder="1"/>
    <xf numFmtId="0" fontId="15" fillId="0" borderId="6" xfId="0" applyFont="1" applyBorder="1"/>
    <xf numFmtId="0" fontId="15" fillId="0" borderId="8" xfId="0" applyFont="1" applyBorder="1" applyAlignment="1">
      <alignment horizontal="center" wrapText="1"/>
    </xf>
    <xf numFmtId="44" fontId="13" fillId="0" borderId="12" xfId="1" applyFont="1" applyFill="1" applyBorder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5" fillId="0" borderId="0" xfId="0" applyFont="1" applyAlignment="1">
      <alignment horizontal="center" wrapText="1"/>
    </xf>
    <xf numFmtId="0" fontId="13" fillId="0" borderId="3" xfId="0" applyFont="1" applyBorder="1" applyAlignment="1">
      <alignment wrapText="1"/>
    </xf>
    <xf numFmtId="44" fontId="15" fillId="0" borderId="13" xfId="1" applyFont="1" applyFill="1" applyBorder="1"/>
    <xf numFmtId="0" fontId="15" fillId="0" borderId="13" xfId="0" applyFont="1" applyBorder="1" applyAlignment="1">
      <alignment horizontal="center"/>
    </xf>
    <xf numFmtId="44" fontId="15" fillId="0" borderId="0" xfId="0" applyNumberFormat="1" applyFont="1"/>
    <xf numFmtId="0" fontId="13" fillId="0" borderId="11" xfId="0" applyFont="1" applyBorder="1"/>
    <xf numFmtId="0" fontId="13" fillId="0" borderId="11" xfId="0" applyFont="1" applyBorder="1" applyAlignment="1">
      <alignment wrapText="1"/>
    </xf>
    <xf numFmtId="0" fontId="15" fillId="0" borderId="10" xfId="0" applyFont="1" applyBorder="1"/>
    <xf numFmtId="0" fontId="15" fillId="0" borderId="12" xfId="0" applyFont="1" applyBorder="1" applyAlignment="1">
      <alignment horizontal="center"/>
    </xf>
    <xf numFmtId="44" fontId="13" fillId="0" borderId="1" xfId="0" applyNumberFormat="1" applyFont="1" applyBorder="1"/>
    <xf numFmtId="44" fontId="13" fillId="0" borderId="0" xfId="0" applyNumberFormat="1" applyFont="1"/>
    <xf numFmtId="0" fontId="15" fillId="0" borderId="11" xfId="0" applyFont="1" applyBorder="1"/>
    <xf numFmtId="43" fontId="15" fillId="0" borderId="0" xfId="2" applyFont="1" applyFill="1"/>
    <xf numFmtId="0" fontId="13" fillId="0" borderId="3" xfId="0" applyFont="1" applyBorder="1"/>
    <xf numFmtId="0" fontId="13" fillId="0" borderId="10" xfId="0" applyFont="1" applyBorder="1" applyAlignment="1">
      <alignment wrapText="1"/>
    </xf>
    <xf numFmtId="0" fontId="15" fillId="0" borderId="7" xfId="0" applyFont="1" applyBorder="1"/>
    <xf numFmtId="0" fontId="13" fillId="0" borderId="15" xfId="0" applyFont="1" applyBorder="1"/>
    <xf numFmtId="0" fontId="15" fillId="0" borderId="8" xfId="0" applyFont="1" applyBorder="1" applyAlignment="1">
      <alignment horizontal="center"/>
    </xf>
    <xf numFmtId="44" fontId="13" fillId="0" borderId="15" xfId="0" applyNumberFormat="1" applyFont="1" applyBorder="1"/>
    <xf numFmtId="0" fontId="15" fillId="0" borderId="9" xfId="0" applyFont="1" applyBorder="1"/>
    <xf numFmtId="44" fontId="13" fillId="0" borderId="1" xfId="1" applyFont="1" applyFill="1" applyBorder="1"/>
    <xf numFmtId="0" fontId="15" fillId="0" borderId="0" xfId="0" applyFont="1" applyAlignment="1">
      <alignment wrapText="1"/>
    </xf>
    <xf numFmtId="44" fontId="15" fillId="0" borderId="12" xfId="0" applyNumberFormat="1" applyFont="1" applyBorder="1"/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11" xfId="0" applyFont="1" applyBorder="1" applyAlignment="1">
      <alignment vertical="center" wrapText="1"/>
    </xf>
    <xf numFmtId="0" fontId="15" fillId="0" borderId="1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164" fontId="15" fillId="0" borderId="1" xfId="1" applyNumberFormat="1" applyFont="1" applyFill="1" applyBorder="1" applyAlignment="1"/>
    <xf numFmtId="0" fontId="13" fillId="0" borderId="1" xfId="0" applyFont="1" applyBorder="1" applyAlignment="1">
      <alignment vertical="center"/>
    </xf>
    <xf numFmtId="164" fontId="13" fillId="0" borderId="1" xfId="1" applyNumberFormat="1" applyFont="1" applyFill="1" applyBorder="1" applyAlignment="1"/>
    <xf numFmtId="0" fontId="13" fillId="0" borderId="0" xfId="0" applyFont="1" applyAlignment="1">
      <alignment vertical="center"/>
    </xf>
    <xf numFmtId="164" fontId="13" fillId="0" borderId="0" xfId="1" applyNumberFormat="1" applyFont="1" applyFill="1" applyBorder="1" applyAlignment="1"/>
    <xf numFmtId="164" fontId="15" fillId="0" borderId="1" xfId="1" applyNumberFormat="1" applyFont="1" applyFill="1" applyBorder="1"/>
    <xf numFmtId="164" fontId="13" fillId="0" borderId="1" xfId="1" applyNumberFormat="1" applyFont="1" applyFill="1" applyBorder="1"/>
    <xf numFmtId="0" fontId="13" fillId="0" borderId="0" xfId="0" applyFont="1" applyAlignment="1">
      <alignment vertical="center" wrapText="1"/>
    </xf>
    <xf numFmtId="164" fontId="13" fillId="0" borderId="0" xfId="1" applyNumberFormat="1" applyFont="1" applyFill="1" applyBorder="1"/>
    <xf numFmtId="164" fontId="13" fillId="0" borderId="1" xfId="0" applyNumberFormat="1" applyFont="1" applyBorder="1"/>
    <xf numFmtId="0" fontId="15" fillId="0" borderId="2" xfId="0" applyFont="1" applyBorder="1"/>
    <xf numFmtId="44" fontId="13" fillId="0" borderId="3" xfId="0" applyNumberFormat="1" applyFont="1" applyBorder="1"/>
    <xf numFmtId="0" fontId="15" fillId="0" borderId="10" xfId="0" applyFont="1" applyBorder="1" applyAlignment="1">
      <alignment horizontal="center"/>
    </xf>
    <xf numFmtId="0" fontId="15" fillId="0" borderId="17" xfId="0" applyFont="1" applyBorder="1"/>
    <xf numFmtId="44" fontId="15" fillId="0" borderId="1" xfId="0" applyNumberFormat="1" applyFont="1" applyBorder="1"/>
    <xf numFmtId="49" fontId="15" fillId="0" borderId="1" xfId="0" applyNumberFormat="1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center" vertical="center"/>
    </xf>
    <xf numFmtId="2" fontId="15" fillId="0" borderId="0" xfId="0" applyNumberFormat="1" applyFont="1" applyAlignment="1">
      <alignment horizontal="center"/>
    </xf>
    <xf numFmtId="44" fontId="13" fillId="0" borderId="0" xfId="1" applyFont="1" applyFill="1"/>
    <xf numFmtId="44" fontId="15" fillId="0" borderId="0" xfId="1" applyFont="1" applyFill="1"/>
    <xf numFmtId="164" fontId="15" fillId="0" borderId="1" xfId="0" applyNumberFormat="1" applyFont="1" applyBorder="1"/>
    <xf numFmtId="0" fontId="11" fillId="0" borderId="1" xfId="0" applyFont="1" applyBorder="1"/>
    <xf numFmtId="44" fontId="15" fillId="8" borderId="1" xfId="1" applyFont="1" applyFill="1" applyBorder="1"/>
    <xf numFmtId="44" fontId="14" fillId="8" borderId="1" xfId="1" applyFont="1" applyFill="1" applyBorder="1"/>
    <xf numFmtId="44" fontId="0" fillId="8" borderId="1" xfId="1" applyFont="1" applyFill="1" applyBorder="1"/>
    <xf numFmtId="44" fontId="0" fillId="8" borderId="11" xfId="1" applyFont="1" applyFill="1" applyBorder="1"/>
    <xf numFmtId="44" fontId="15" fillId="3" borderId="1" xfId="1" applyFont="1" applyFill="1" applyBorder="1"/>
    <xf numFmtId="0" fontId="15" fillId="0" borderId="10" xfId="0" applyFont="1" applyBorder="1" applyAlignment="1">
      <alignment wrapText="1"/>
    </xf>
    <xf numFmtId="0" fontId="15" fillId="0" borderId="17" xfId="0" applyFont="1" applyBorder="1" applyAlignment="1">
      <alignment wrapText="1"/>
    </xf>
    <xf numFmtId="164" fontId="13" fillId="0" borderId="0" xfId="0" applyNumberFormat="1" applyFont="1"/>
    <xf numFmtId="164" fontId="13" fillId="0" borderId="11" xfId="1" applyNumberFormat="1" applyFont="1" applyFill="1" applyBorder="1"/>
    <xf numFmtId="164" fontId="15" fillId="0" borderId="0" xfId="0" applyNumberFormat="1" applyFont="1"/>
    <xf numFmtId="0" fontId="15" fillId="0" borderId="3" xfId="0" applyFont="1" applyBorder="1" applyAlignment="1">
      <alignment vertical="center" wrapText="1"/>
    </xf>
    <xf numFmtId="0" fontId="15" fillId="0" borderId="3" xfId="0" applyFont="1" applyBorder="1"/>
    <xf numFmtId="0" fontId="15" fillId="0" borderId="11" xfId="0" applyFont="1" applyBorder="1" applyAlignment="1">
      <alignment horizontal="center" wrapText="1"/>
    </xf>
    <xf numFmtId="0" fontId="14" fillId="0" borderId="12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8" xfId="0" applyFont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0" fontId="13" fillId="0" borderId="0" xfId="0" applyFont="1" applyBorder="1"/>
    <xf numFmtId="0" fontId="15" fillId="0" borderId="0" xfId="0" applyFont="1" applyBorder="1"/>
    <xf numFmtId="44" fontId="13" fillId="0" borderId="0" xfId="0" applyNumberFormat="1" applyFont="1" applyBorder="1"/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44" fontId="8" fillId="0" borderId="10" xfId="1" applyFont="1" applyBorder="1" applyAlignment="1">
      <alignment horizontal="center"/>
    </xf>
    <xf numFmtId="44" fontId="8" fillId="0" borderId="12" xfId="1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3" borderId="10" xfId="0" applyFill="1" applyBorder="1" applyAlignment="1">
      <alignment horizontal="center" wrapText="1"/>
    </xf>
    <xf numFmtId="0" fontId="0" fillId="3" borderId="11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12" xfId="0" applyFont="1" applyBorder="1" applyAlignment="1">
      <alignment horizontal="center" wrapText="1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15" fillId="3" borderId="10" xfId="0" applyFont="1" applyFill="1" applyBorder="1" applyAlignment="1">
      <alignment horizontal="center" wrapText="1"/>
    </xf>
    <xf numFmtId="0" fontId="15" fillId="3" borderId="11" xfId="0" applyFont="1" applyFill="1" applyBorder="1" applyAlignment="1">
      <alignment horizontal="center" wrapText="1"/>
    </xf>
    <xf numFmtId="0" fontId="15" fillId="3" borderId="12" xfId="0" applyFont="1" applyFill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15" fillId="0" borderId="10" xfId="0" applyFont="1" applyBorder="1" applyAlignment="1">
      <alignment horizontal="center" wrapText="1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</cellXfs>
  <cellStyles count="3">
    <cellStyle name="Millares" xfId="2" builtinId="3"/>
    <cellStyle name="Moneda" xfId="1" builtinId="4"/>
    <cellStyle name="Normal" xfId="0" builtinId="0"/>
  </cellStyles>
  <dxfs count="8"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3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5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8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3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8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3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8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3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0.jpeg"/><Relationship Id="rId7" Type="http://schemas.openxmlformats.org/officeDocument/2006/relationships/image" Target="../media/image22.jpeg"/><Relationship Id="rId12" Type="http://schemas.openxmlformats.org/officeDocument/2006/relationships/image" Target="../media/image13.jpeg"/><Relationship Id="rId2" Type="http://schemas.openxmlformats.org/officeDocument/2006/relationships/image" Target="../media/image19.jpeg"/><Relationship Id="rId16" Type="http://schemas.openxmlformats.org/officeDocument/2006/relationships/image" Target="../media/image23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21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0.jpeg"/><Relationship Id="rId7" Type="http://schemas.openxmlformats.org/officeDocument/2006/relationships/image" Target="../media/image22.jpeg"/><Relationship Id="rId12" Type="http://schemas.openxmlformats.org/officeDocument/2006/relationships/image" Target="../media/image13.jpeg"/><Relationship Id="rId2" Type="http://schemas.openxmlformats.org/officeDocument/2006/relationships/image" Target="../media/image24.jpeg"/><Relationship Id="rId16" Type="http://schemas.openxmlformats.org/officeDocument/2006/relationships/image" Target="../media/image23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21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0.jpeg"/><Relationship Id="rId7" Type="http://schemas.openxmlformats.org/officeDocument/2006/relationships/image" Target="../media/image22.jpeg"/><Relationship Id="rId12" Type="http://schemas.openxmlformats.org/officeDocument/2006/relationships/image" Target="../media/image13.jpeg"/><Relationship Id="rId2" Type="http://schemas.openxmlformats.org/officeDocument/2006/relationships/image" Target="../media/image25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23.jpeg"/><Relationship Id="rId10" Type="http://schemas.openxmlformats.org/officeDocument/2006/relationships/image" Target="../media/image11.jpeg"/><Relationship Id="rId4" Type="http://schemas.openxmlformats.org/officeDocument/2006/relationships/image" Target="../media/image21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0.jpeg"/><Relationship Id="rId7" Type="http://schemas.openxmlformats.org/officeDocument/2006/relationships/image" Target="../media/image22.jpeg"/><Relationship Id="rId12" Type="http://schemas.openxmlformats.org/officeDocument/2006/relationships/image" Target="../media/image13.jpeg"/><Relationship Id="rId2" Type="http://schemas.openxmlformats.org/officeDocument/2006/relationships/image" Target="../media/image26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23.jpeg"/><Relationship Id="rId10" Type="http://schemas.openxmlformats.org/officeDocument/2006/relationships/image" Target="../media/image11.jpeg"/><Relationship Id="rId4" Type="http://schemas.openxmlformats.org/officeDocument/2006/relationships/image" Target="../media/image21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0.jpeg"/><Relationship Id="rId7" Type="http://schemas.openxmlformats.org/officeDocument/2006/relationships/image" Target="../media/image22.jpeg"/><Relationship Id="rId12" Type="http://schemas.openxmlformats.org/officeDocument/2006/relationships/image" Target="../media/image13.jpeg"/><Relationship Id="rId2" Type="http://schemas.openxmlformats.org/officeDocument/2006/relationships/image" Target="../media/image27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23.jpeg"/><Relationship Id="rId10" Type="http://schemas.openxmlformats.org/officeDocument/2006/relationships/image" Target="../media/image11.jpeg"/><Relationship Id="rId4" Type="http://schemas.openxmlformats.org/officeDocument/2006/relationships/image" Target="../media/image21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0.jpeg"/><Relationship Id="rId7" Type="http://schemas.openxmlformats.org/officeDocument/2006/relationships/image" Target="../media/image22.jpeg"/><Relationship Id="rId12" Type="http://schemas.openxmlformats.org/officeDocument/2006/relationships/image" Target="../media/image13.jpeg"/><Relationship Id="rId2" Type="http://schemas.openxmlformats.org/officeDocument/2006/relationships/image" Target="../media/image27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23.jpeg"/><Relationship Id="rId10" Type="http://schemas.openxmlformats.org/officeDocument/2006/relationships/image" Target="../media/image11.jpeg"/><Relationship Id="rId4" Type="http://schemas.openxmlformats.org/officeDocument/2006/relationships/image" Target="../media/image21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0.jpeg"/><Relationship Id="rId7" Type="http://schemas.openxmlformats.org/officeDocument/2006/relationships/image" Target="../media/image22.jpeg"/><Relationship Id="rId12" Type="http://schemas.openxmlformats.org/officeDocument/2006/relationships/image" Target="../media/image13.jpeg"/><Relationship Id="rId2" Type="http://schemas.openxmlformats.org/officeDocument/2006/relationships/image" Target="../media/image27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23.jpeg"/><Relationship Id="rId10" Type="http://schemas.openxmlformats.org/officeDocument/2006/relationships/image" Target="../media/image11.jpeg"/><Relationship Id="rId4" Type="http://schemas.openxmlformats.org/officeDocument/2006/relationships/image" Target="../media/image21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0.jpeg"/><Relationship Id="rId7" Type="http://schemas.openxmlformats.org/officeDocument/2006/relationships/image" Target="../media/image22.jpeg"/><Relationship Id="rId12" Type="http://schemas.openxmlformats.org/officeDocument/2006/relationships/image" Target="../media/image13.jpeg"/><Relationship Id="rId2" Type="http://schemas.openxmlformats.org/officeDocument/2006/relationships/image" Target="../media/image27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21.jpeg"/><Relationship Id="rId9" Type="http://schemas.openxmlformats.org/officeDocument/2006/relationships/image" Target="../media/image10.jpeg"/><Relationship Id="rId14" Type="http://schemas.openxmlformats.org/officeDocument/2006/relationships/image" Target="../media/image23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0.jpeg"/><Relationship Id="rId7" Type="http://schemas.openxmlformats.org/officeDocument/2006/relationships/image" Target="../media/image22.jpeg"/><Relationship Id="rId12" Type="http://schemas.openxmlformats.org/officeDocument/2006/relationships/image" Target="../media/image13.jpeg"/><Relationship Id="rId2" Type="http://schemas.openxmlformats.org/officeDocument/2006/relationships/image" Target="../media/image27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21.jpeg"/><Relationship Id="rId9" Type="http://schemas.openxmlformats.org/officeDocument/2006/relationships/image" Target="../media/image10.jpeg"/><Relationship Id="rId14" Type="http://schemas.openxmlformats.org/officeDocument/2006/relationships/image" Target="../media/image23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0.jpeg"/><Relationship Id="rId7" Type="http://schemas.openxmlformats.org/officeDocument/2006/relationships/image" Target="../media/image22.jpeg"/><Relationship Id="rId12" Type="http://schemas.openxmlformats.org/officeDocument/2006/relationships/image" Target="../media/image13.jpeg"/><Relationship Id="rId2" Type="http://schemas.openxmlformats.org/officeDocument/2006/relationships/image" Target="../media/image27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21.jpeg"/><Relationship Id="rId9" Type="http://schemas.openxmlformats.org/officeDocument/2006/relationships/image" Target="../media/image10.jpeg"/><Relationship Id="rId14" Type="http://schemas.openxmlformats.org/officeDocument/2006/relationships/image" Target="../media/image23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20.jpeg"/><Relationship Id="rId7" Type="http://schemas.openxmlformats.org/officeDocument/2006/relationships/image" Target="../media/image22.jpeg"/><Relationship Id="rId12" Type="http://schemas.openxmlformats.org/officeDocument/2006/relationships/image" Target="../media/image13.jpeg"/><Relationship Id="rId2" Type="http://schemas.openxmlformats.org/officeDocument/2006/relationships/image" Target="../media/image27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21.jpeg"/><Relationship Id="rId9" Type="http://schemas.openxmlformats.org/officeDocument/2006/relationships/image" Target="../media/image10.jpeg"/><Relationship Id="rId14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5</xdr:row>
      <xdr:rowOff>123825</xdr:rowOff>
    </xdr:from>
    <xdr:to>
      <xdr:col>1</xdr:col>
      <xdr:colOff>999490</xdr:colOff>
      <xdr:row>10</xdr:row>
      <xdr:rowOff>133350</xdr:rowOff>
    </xdr:to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085850"/>
          <a:ext cx="1218565" cy="9715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542925</xdr:colOff>
      <xdr:row>16</xdr:row>
      <xdr:rowOff>123825</xdr:rowOff>
    </xdr:from>
    <xdr:ext cx="1218565" cy="962025"/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14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16</xdr:row>
      <xdr:rowOff>123825</xdr:rowOff>
    </xdr:from>
    <xdr:ext cx="1218565" cy="962025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3609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34</xdr:row>
      <xdr:rowOff>123825</xdr:rowOff>
    </xdr:from>
    <xdr:ext cx="1218565" cy="96202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22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34</xdr:row>
      <xdr:rowOff>123825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22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34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22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34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57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49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84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49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84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49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84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49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0915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64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059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64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059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64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059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64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059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64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059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64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059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64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059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64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059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78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14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78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14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78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14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78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14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78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14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78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14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78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14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78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14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90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393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90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393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90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393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90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393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90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393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90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393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90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393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90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393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101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403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101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403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101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403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101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403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101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403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101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403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101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403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101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403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113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113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113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113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113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113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113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113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125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080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125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080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125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080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125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080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125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080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125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080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125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080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125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080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138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642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138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642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138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642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138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642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138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642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138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642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138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642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138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642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151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1338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151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1338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151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1338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151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1338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151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1338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151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1338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151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1338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151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1338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163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681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163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681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163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681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163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681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163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681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163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681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163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681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163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681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176</xdr:row>
      <xdr:rowOff>123825</xdr:rowOff>
    </xdr:from>
    <xdr:ext cx="1218565" cy="962025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94" name="Imagen 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95" name="Imagen 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96" name="Imagen 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97" name="Imagen 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98" name="Imagen 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176</xdr:row>
      <xdr:rowOff>123825</xdr:rowOff>
    </xdr:from>
    <xdr:ext cx="1218565" cy="962025"/>
    <xdr:pic>
      <xdr:nvPicPr>
        <xdr:cNvPr id="99" name="Imagen 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176</xdr:row>
      <xdr:rowOff>123825</xdr:rowOff>
    </xdr:from>
    <xdr:ext cx="1218565" cy="962025"/>
    <xdr:pic>
      <xdr:nvPicPr>
        <xdr:cNvPr id="100" name="Imagen 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8101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01" name="Imagen 1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02" name="Imagen 1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03" name="Imagen 1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04" name="Imagen 1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05" name="Imagen 1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06" name="Imagen 1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07" name="Imagen 1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189</xdr:row>
      <xdr:rowOff>123825</xdr:rowOff>
    </xdr:from>
    <xdr:ext cx="1218565" cy="962025"/>
    <xdr:pic>
      <xdr:nvPicPr>
        <xdr:cNvPr id="108" name="Imagen 1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09" name="Imagen 1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10" name="Imagen 1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11" name="Imagen 1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12" name="Imagen 1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13" name="Imagen 1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14" name="Imagen 1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189</xdr:row>
      <xdr:rowOff>123825</xdr:rowOff>
    </xdr:from>
    <xdr:ext cx="1218565" cy="962025"/>
    <xdr:pic>
      <xdr:nvPicPr>
        <xdr:cNvPr id="115" name="Imagen 1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189</xdr:row>
      <xdr:rowOff>123825</xdr:rowOff>
    </xdr:from>
    <xdr:ext cx="1218565" cy="962025"/>
    <xdr:pic>
      <xdr:nvPicPr>
        <xdr:cNvPr id="116" name="Imagen 1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577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542925</xdr:colOff>
      <xdr:row>133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992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133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992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38101</xdr:colOff>
      <xdr:row>2</xdr:row>
      <xdr:rowOff>66676</xdr:rowOff>
    </xdr:from>
    <xdr:to>
      <xdr:col>2</xdr:col>
      <xdr:colOff>1009651</xdr:colOff>
      <xdr:row>5</xdr:row>
      <xdr:rowOff>466725</xdr:rowOff>
    </xdr:to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1" y="514351"/>
          <a:ext cx="971550" cy="97154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438150</xdr:colOff>
      <xdr:row>26</xdr:row>
      <xdr:rowOff>38100</xdr:rowOff>
    </xdr:from>
    <xdr:ext cx="1218565" cy="962025"/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791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48</xdr:row>
      <xdr:rowOff>38101</xdr:rowOff>
    </xdr:from>
    <xdr:ext cx="1200150" cy="914400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487401"/>
          <a:ext cx="120015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70</xdr:row>
      <xdr:rowOff>47625</xdr:rowOff>
    </xdr:from>
    <xdr:ext cx="1218565" cy="96202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259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669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669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669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669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669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669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669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95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669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112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339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112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339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112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339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112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339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112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339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112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339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112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339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112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339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122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656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122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656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122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656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122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656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122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656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122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656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122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656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122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656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133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992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133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992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144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346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144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346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144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346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144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346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144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346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144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346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144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346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144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346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6786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6786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6786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6786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6786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6786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6786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155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6786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166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0406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166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0406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166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0406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166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0406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166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0406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400051</xdr:colOff>
      <xdr:row>166</xdr:row>
      <xdr:rowOff>123825</xdr:rowOff>
    </xdr:from>
    <xdr:ext cx="800100" cy="2762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878" b="64198"/>
        <a:stretch/>
      </xdr:blipFill>
      <xdr:spPr bwMode="auto">
        <a:xfrm>
          <a:off x="485776" y="49320450"/>
          <a:ext cx="800100" cy="276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345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345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345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345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345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345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345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177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345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48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48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48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48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48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48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48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187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648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197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197</xdr:row>
      <xdr:rowOff>123825</xdr:rowOff>
    </xdr:from>
    <xdr:ext cx="1218565" cy="9620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197</xdr:row>
      <xdr:rowOff>123825</xdr:rowOff>
    </xdr:from>
    <xdr:ext cx="1218565" cy="962025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59883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94" name="Imagen 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95" name="Imagen 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96" name="Imagen 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97" name="Imagen 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98" name="Imagen 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99" name="Imagen 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207</xdr:row>
      <xdr:rowOff>123825</xdr:rowOff>
    </xdr:from>
    <xdr:ext cx="1218565" cy="962025"/>
    <xdr:pic>
      <xdr:nvPicPr>
        <xdr:cNvPr id="100" name="Imagen 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101" name="Imagen 1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102" name="Imagen 1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103" name="Imagen 1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104" name="Imagen 1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105" name="Imagen 1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106" name="Imagen 1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107" name="Imagen 1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207</xdr:row>
      <xdr:rowOff>123825</xdr:rowOff>
    </xdr:from>
    <xdr:ext cx="1218565" cy="962025"/>
    <xdr:pic>
      <xdr:nvPicPr>
        <xdr:cNvPr id="108" name="Imagen 1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3036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09" name="Imagen 1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10" name="Imagen 1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11" name="Imagen 1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12" name="Imagen 1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13" name="Imagen 1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14" name="Imagen 1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15" name="Imagen 1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217</xdr:row>
      <xdr:rowOff>123825</xdr:rowOff>
    </xdr:from>
    <xdr:ext cx="1218565" cy="962025"/>
    <xdr:pic>
      <xdr:nvPicPr>
        <xdr:cNvPr id="116" name="Imagen 1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17" name="Imagen 1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18" name="Imagen 1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19" name="Imagen 1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20" name="Imagen 1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21" name="Imagen 1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217</xdr:row>
      <xdr:rowOff>123825</xdr:rowOff>
    </xdr:from>
    <xdr:ext cx="1218565" cy="962025"/>
    <xdr:pic>
      <xdr:nvPicPr>
        <xdr:cNvPr id="122" name="Imagen 1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123" name="Imagen 1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217</xdr:row>
      <xdr:rowOff>123825</xdr:rowOff>
    </xdr:from>
    <xdr:ext cx="1218565" cy="962025"/>
    <xdr:pic>
      <xdr:nvPicPr>
        <xdr:cNvPr id="124" name="Imagen 1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636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647700</xdr:colOff>
      <xdr:row>398</xdr:row>
      <xdr:rowOff>133350</xdr:rowOff>
    </xdr:from>
    <xdr:ext cx="1218565" cy="962025"/>
    <xdr:pic>
      <xdr:nvPicPr>
        <xdr:cNvPr id="125" name="Imagen 1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9661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26" name="Imagen 1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27" name="Imagen 1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28" name="Imagen 1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29" name="Imagen 1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30" name="Imagen 1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31" name="Imagen 1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32" name="Imagen 1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227</xdr:row>
      <xdr:rowOff>123825</xdr:rowOff>
    </xdr:from>
    <xdr:ext cx="1218565" cy="962025"/>
    <xdr:pic>
      <xdr:nvPicPr>
        <xdr:cNvPr id="133" name="Imagen 1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34" name="Imagen 1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35" name="Imagen 1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36" name="Imagen 1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37" name="Imagen 1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38" name="Imagen 1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39" name="Imagen 1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140" name="Imagen 1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227</xdr:row>
      <xdr:rowOff>123825</xdr:rowOff>
    </xdr:from>
    <xdr:ext cx="1218565" cy="962025"/>
    <xdr:pic>
      <xdr:nvPicPr>
        <xdr:cNvPr id="141" name="Imagen 1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0161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42" name="Imagen 1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43" name="Imagen 1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44" name="Imagen 1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45" name="Imagen 1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46" name="Imagen 1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47" name="Imagen 1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48" name="Imagen 1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149" name="Imagen 1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50" name="Imagen 1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51" name="Imagen 1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52" name="Imagen 1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53" name="Imagen 1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54" name="Imagen 1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55" name="Imagen 1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56" name="Imagen 1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157" name="Imagen 1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58" name="Imagen 1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59" name="Imagen 1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60" name="Imagen 1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61" name="Imagen 1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62" name="Imagen 1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63" name="Imagen 1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64" name="Imagen 1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165" name="Imagen 1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66" name="Imagen 1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67" name="Imagen 1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68" name="Imagen 1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69" name="Imagen 1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70" name="Imagen 1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71" name="Imagen 1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172" name="Imagen 1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173" name="Imagen 1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80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142875</xdr:rowOff>
    </xdr:from>
    <xdr:ext cx="1218565" cy="962025"/>
    <xdr:pic>
      <xdr:nvPicPr>
        <xdr:cNvPr id="174" name="Imagen 1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199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175" name="Imagen 1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A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6704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176" name="Imagen 1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6704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177" name="Imagen 1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6704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178" name="Imagen 1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6704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179" name="Imagen 1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6704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180" name="Imagen 1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6704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82" name="Imagen 1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83" name="Imagen 1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84" name="Imagen 1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85" name="Imagen 1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86" name="Imagen 1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87" name="Imagen 1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88" name="Imagen 1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257</xdr:row>
      <xdr:rowOff>0</xdr:rowOff>
    </xdr:from>
    <xdr:ext cx="1218565" cy="962025"/>
    <xdr:pic>
      <xdr:nvPicPr>
        <xdr:cNvPr id="189" name="Imagen 1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90" name="Imagen 1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91" name="Imagen 1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B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92" name="Imagen 1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93" name="Imagen 1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94" name="Imagen 1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95" name="Imagen 1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96" name="Imagen 1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257</xdr:row>
      <xdr:rowOff>0</xdr:rowOff>
    </xdr:from>
    <xdr:ext cx="1218565" cy="962025"/>
    <xdr:pic>
      <xdr:nvPicPr>
        <xdr:cNvPr id="197" name="Imagen 1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98" name="Imagen 1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257</xdr:row>
      <xdr:rowOff>0</xdr:rowOff>
    </xdr:from>
    <xdr:ext cx="1218565" cy="962025"/>
    <xdr:pic>
      <xdr:nvPicPr>
        <xdr:cNvPr id="199" name="Imagen 1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9933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01" name="Imagen 2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02" name="Imagen 2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03" name="Imagen 2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04" name="Imagen 2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05" name="Imagen 2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06" name="Imagen 2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07" name="Imagen 2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C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268</xdr:row>
      <xdr:rowOff>0</xdr:rowOff>
    </xdr:from>
    <xdr:ext cx="1218565" cy="962025"/>
    <xdr:pic>
      <xdr:nvPicPr>
        <xdr:cNvPr id="208" name="Imagen 2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09" name="Imagen 2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10" name="Imagen 2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11" name="Imagen 2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12" name="Imagen 2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13" name="Imagen 2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14" name="Imagen 2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15" name="Imagen 2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268</xdr:row>
      <xdr:rowOff>0</xdr:rowOff>
    </xdr:from>
    <xdr:ext cx="1218565" cy="962025"/>
    <xdr:pic>
      <xdr:nvPicPr>
        <xdr:cNvPr id="216" name="Imagen 2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17" name="Imagen 2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18" name="Imagen 2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268</xdr:row>
      <xdr:rowOff>0</xdr:rowOff>
    </xdr:from>
    <xdr:ext cx="1218565" cy="962025"/>
    <xdr:pic>
      <xdr:nvPicPr>
        <xdr:cNvPr id="219" name="Imagen 2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282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279</xdr:row>
      <xdr:rowOff>0</xdr:rowOff>
    </xdr:from>
    <xdr:ext cx="1218565" cy="962025"/>
    <xdr:pic>
      <xdr:nvPicPr>
        <xdr:cNvPr id="220" name="Imagen 2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86020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279</xdr:row>
      <xdr:rowOff>0</xdr:rowOff>
    </xdr:from>
    <xdr:ext cx="1218565" cy="962025"/>
    <xdr:pic>
      <xdr:nvPicPr>
        <xdr:cNvPr id="221" name="Imagen 2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6001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279</xdr:row>
      <xdr:rowOff>0</xdr:rowOff>
    </xdr:from>
    <xdr:ext cx="1218565" cy="962025"/>
    <xdr:pic>
      <xdr:nvPicPr>
        <xdr:cNvPr id="222" name="Imagen 2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6001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279</xdr:row>
      <xdr:rowOff>0</xdr:rowOff>
    </xdr:from>
    <xdr:ext cx="1218565" cy="962025"/>
    <xdr:pic>
      <xdr:nvPicPr>
        <xdr:cNvPr id="223" name="Imagen 2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D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6001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279</xdr:row>
      <xdr:rowOff>0</xdr:rowOff>
    </xdr:from>
    <xdr:ext cx="1218565" cy="962025"/>
    <xdr:pic>
      <xdr:nvPicPr>
        <xdr:cNvPr id="224" name="Imagen 2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6001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279</xdr:row>
      <xdr:rowOff>0</xdr:rowOff>
    </xdr:from>
    <xdr:ext cx="1218565" cy="962025"/>
    <xdr:pic>
      <xdr:nvPicPr>
        <xdr:cNvPr id="225" name="Imagen 2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E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6001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279</xdr:row>
      <xdr:rowOff>0</xdr:rowOff>
    </xdr:from>
    <xdr:ext cx="1218565" cy="962025"/>
    <xdr:pic>
      <xdr:nvPicPr>
        <xdr:cNvPr id="226" name="Imagen 2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E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6001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279</xdr:row>
      <xdr:rowOff>0</xdr:rowOff>
    </xdr:from>
    <xdr:ext cx="1218565" cy="962025"/>
    <xdr:pic>
      <xdr:nvPicPr>
        <xdr:cNvPr id="227" name="Imagen 2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900-0000E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86001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125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6156900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66676</xdr:colOff>
      <xdr:row>2</xdr:row>
      <xdr:rowOff>66676</xdr:rowOff>
    </xdr:from>
    <xdr:to>
      <xdr:col>2</xdr:col>
      <xdr:colOff>1038226</xdr:colOff>
      <xdr:row>5</xdr:row>
      <xdr:rowOff>295275</xdr:rowOff>
    </xdr:to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14326"/>
          <a:ext cx="971550" cy="80009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438150</xdr:colOff>
      <xdr:row>27</xdr:row>
      <xdr:rowOff>38100</xdr:rowOff>
    </xdr:from>
    <xdr:ext cx="1218565" cy="96202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791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47</xdr:row>
      <xdr:rowOff>38101</xdr:rowOff>
    </xdr:from>
    <xdr:ext cx="1200150" cy="914400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3925551"/>
          <a:ext cx="120015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69</xdr:row>
      <xdr:rowOff>47625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069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90</xdr:row>
      <xdr:rowOff>9525</xdr:rowOff>
    </xdr:from>
    <xdr:ext cx="1028699" cy="67627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2620327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23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23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23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23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23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23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23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103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23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114</xdr:row>
      <xdr:rowOff>28575</xdr:rowOff>
    </xdr:from>
    <xdr:ext cx="1218565" cy="8858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3118425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136</xdr:row>
      <xdr:rowOff>38100</xdr:rowOff>
    </xdr:from>
    <xdr:ext cx="1143000" cy="733426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39309675"/>
          <a:ext cx="1143000" cy="7334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567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567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567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567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567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567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567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147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567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158</xdr:row>
      <xdr:rowOff>76201</xdr:rowOff>
    </xdr:from>
    <xdr:ext cx="1200150" cy="857250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45948601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169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2339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169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2339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169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2339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169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2339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169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2339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169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2339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169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2339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169</xdr:row>
      <xdr:rowOff>104775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9025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180</xdr:row>
      <xdr:rowOff>38099</xdr:rowOff>
    </xdr:from>
    <xdr:ext cx="1190624" cy="8477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52177949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190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190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190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7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201</xdr:row>
      <xdr:rowOff>28575</xdr:rowOff>
    </xdr:from>
    <xdr:ext cx="1104900" cy="8096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58654950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211</xdr:row>
      <xdr:rowOff>38101</xdr:rowOff>
    </xdr:from>
    <xdr:ext cx="1114425" cy="771524"/>
    <xdr:pic>
      <xdr:nvPicPr>
        <xdr:cNvPr id="104" name="Imagen 1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1598176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647700</xdr:colOff>
      <xdr:row>399</xdr:row>
      <xdr:rowOff>133350</xdr:rowOff>
    </xdr:from>
    <xdr:ext cx="1218565" cy="962025"/>
    <xdr:pic>
      <xdr:nvPicPr>
        <xdr:cNvPr id="120" name="Imagen 1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6622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222</xdr:row>
      <xdr:rowOff>9525</xdr:rowOff>
    </xdr:from>
    <xdr:ext cx="1057275" cy="742950"/>
    <xdr:pic>
      <xdr:nvPicPr>
        <xdr:cNvPr id="121" name="Imagen 1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5055750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7" name="Imagen 1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8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8" name="Imagen 1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9" name="Imagen 1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0" name="Imagen 1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1" name="Imagen 1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8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2" name="Imagen 1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3" name="Imagen 1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8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232</xdr:row>
      <xdr:rowOff>123825</xdr:rowOff>
    </xdr:from>
    <xdr:ext cx="1218565" cy="962025"/>
    <xdr:pic>
      <xdr:nvPicPr>
        <xdr:cNvPr id="144" name="Imagen 1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5" name="Imagen 1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6" name="Imagen 1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7" name="Imagen 1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8" name="Imagen 1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9" name="Imagen 1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50" name="Imagen 1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51" name="Imagen 1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232</xdr:row>
      <xdr:rowOff>123825</xdr:rowOff>
    </xdr:from>
    <xdr:ext cx="1218565" cy="962025"/>
    <xdr:pic>
      <xdr:nvPicPr>
        <xdr:cNvPr id="152" name="Imagen 1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53" name="Imagen 1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54" name="Imagen 1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55" name="Imagen 1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56" name="Imagen 1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57" name="Imagen 1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58" name="Imagen 1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59" name="Imagen 1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232</xdr:row>
      <xdr:rowOff>123825</xdr:rowOff>
    </xdr:from>
    <xdr:ext cx="1218565" cy="962025"/>
    <xdr:pic>
      <xdr:nvPicPr>
        <xdr:cNvPr id="160" name="Imagen 1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61" name="Imagen 1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62" name="Imagen 1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63" name="Imagen 1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64" name="Imagen 1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65" name="Imagen 1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66" name="Imagen 1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67" name="Imagen 1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232</xdr:row>
      <xdr:rowOff>123825</xdr:rowOff>
    </xdr:from>
    <xdr:ext cx="1218565" cy="962025"/>
    <xdr:pic>
      <xdr:nvPicPr>
        <xdr:cNvPr id="168" name="Imagen 1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1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232</xdr:row>
      <xdr:rowOff>142875</xdr:rowOff>
    </xdr:from>
    <xdr:ext cx="1218565" cy="962025"/>
    <xdr:pic>
      <xdr:nvPicPr>
        <xdr:cNvPr id="169" name="Imagen 1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1637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0" name="Imagen 1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491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1" name="Imagen 1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491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2" name="Imagen 1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491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3" name="Imagen 1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491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4" name="Imagen 1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491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5" name="Imagen 1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491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253</xdr:row>
      <xdr:rowOff>47625</xdr:rowOff>
    </xdr:from>
    <xdr:ext cx="800100" cy="704850"/>
    <xdr:pic>
      <xdr:nvPicPr>
        <xdr:cNvPr id="176" name="Imagen 1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74847450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361952</xdr:colOff>
      <xdr:row>276</xdr:row>
      <xdr:rowOff>19050</xdr:rowOff>
    </xdr:from>
    <xdr:ext cx="714373" cy="638174"/>
    <xdr:pic>
      <xdr:nvPicPr>
        <xdr:cNvPr id="194" name="Imagen 1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C2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2" y="80829150"/>
          <a:ext cx="714373" cy="638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47626</xdr:colOff>
      <xdr:row>265</xdr:row>
      <xdr:rowOff>38100</xdr:rowOff>
    </xdr:from>
    <xdr:ext cx="1028700" cy="695325"/>
    <xdr:pic>
      <xdr:nvPicPr>
        <xdr:cNvPr id="259" name="Imagen 2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0301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77952600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292</xdr:row>
      <xdr:rowOff>135256</xdr:rowOff>
    </xdr:from>
    <xdr:ext cx="45719" cy="45719"/>
    <xdr:pic>
      <xdr:nvPicPr>
        <xdr:cNvPr id="306" name="Imagen 3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A00-00003201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552450" y="88841581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125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5804475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66676</xdr:colOff>
      <xdr:row>2</xdr:row>
      <xdr:rowOff>66676</xdr:rowOff>
    </xdr:from>
    <xdr:to>
      <xdr:col>2</xdr:col>
      <xdr:colOff>1038226</xdr:colOff>
      <xdr:row>6</xdr:row>
      <xdr:rowOff>104775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14326"/>
          <a:ext cx="971550" cy="80009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0</xdr:colOff>
      <xdr:row>27</xdr:row>
      <xdr:rowOff>38101</xdr:rowOff>
    </xdr:from>
    <xdr:ext cx="1019175" cy="800100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581776"/>
          <a:ext cx="1019175" cy="800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49</xdr:row>
      <xdr:rowOff>38101</xdr:rowOff>
    </xdr:from>
    <xdr:ext cx="1200150" cy="914400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3363576"/>
          <a:ext cx="120015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68</xdr:row>
      <xdr:rowOff>47625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0259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90</xdr:row>
      <xdr:rowOff>9525</xdr:rowOff>
    </xdr:from>
    <xdr:ext cx="1028699" cy="67627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2620327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81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81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81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81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81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81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81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103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81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114</xdr:row>
      <xdr:rowOff>28575</xdr:rowOff>
    </xdr:from>
    <xdr:ext cx="1218565" cy="8858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766000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137</xdr:row>
      <xdr:rowOff>38100</xdr:rowOff>
    </xdr:from>
    <xdr:ext cx="1143000" cy="733426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38957250"/>
          <a:ext cx="1143000" cy="7334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02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02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02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02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02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02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02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148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02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159</xdr:row>
      <xdr:rowOff>76201</xdr:rowOff>
    </xdr:from>
    <xdr:ext cx="1200150" cy="857250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45596176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691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691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691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691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691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691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691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173</xdr:row>
      <xdr:rowOff>104775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8672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184</xdr:row>
      <xdr:rowOff>38099</xdr:rowOff>
    </xdr:from>
    <xdr:ext cx="1190624" cy="8477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51825524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194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194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035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206</xdr:row>
      <xdr:rowOff>28575</xdr:rowOff>
    </xdr:from>
    <xdr:ext cx="1104900" cy="8096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58302525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216</xdr:row>
      <xdr:rowOff>38101</xdr:rowOff>
    </xdr:from>
    <xdr:ext cx="1114425" cy="771524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1245751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647700</xdr:colOff>
      <xdr:row>394</xdr:row>
      <xdr:rowOff>133350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4984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227</xdr:row>
      <xdr:rowOff>9525</xdr:rowOff>
    </xdr:from>
    <xdr:ext cx="1057275" cy="742950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703325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142875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456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123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123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123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259</xdr:row>
      <xdr:rowOff>47625</xdr:rowOff>
    </xdr:from>
    <xdr:ext cx="800100" cy="704850"/>
    <xdr:pic>
      <xdr:nvPicPr>
        <xdr:cNvPr id="95" name="Imagen 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74495025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361952</xdr:colOff>
      <xdr:row>271</xdr:row>
      <xdr:rowOff>19050</xdr:rowOff>
    </xdr:from>
    <xdr:ext cx="714373" cy="638174"/>
    <xdr:pic>
      <xdr:nvPicPr>
        <xdr:cNvPr id="96" name="Imagen 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2" y="80476725"/>
          <a:ext cx="714373" cy="638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287</xdr:row>
      <xdr:rowOff>135256</xdr:rowOff>
    </xdr:from>
    <xdr:ext cx="45719" cy="45719"/>
    <xdr:pic>
      <xdr:nvPicPr>
        <xdr:cNvPr id="98" name="Imagen 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361950" y="84088606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125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6004500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66676</xdr:colOff>
      <xdr:row>2</xdr:row>
      <xdr:rowOff>66676</xdr:rowOff>
    </xdr:from>
    <xdr:to>
      <xdr:col>2</xdr:col>
      <xdr:colOff>1038226</xdr:colOff>
      <xdr:row>7</xdr:row>
      <xdr:rowOff>47625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14326"/>
          <a:ext cx="971550" cy="93344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0</xdr:colOff>
      <xdr:row>27</xdr:row>
      <xdr:rowOff>38101</xdr:rowOff>
    </xdr:from>
    <xdr:ext cx="1019175" cy="800100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581776"/>
          <a:ext cx="1019175" cy="800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49</xdr:row>
      <xdr:rowOff>38101</xdr:rowOff>
    </xdr:from>
    <xdr:ext cx="1200150" cy="914400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3820776"/>
          <a:ext cx="120015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68</xdr:row>
      <xdr:rowOff>47625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945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90</xdr:row>
      <xdr:rowOff>9525</xdr:rowOff>
    </xdr:from>
    <xdr:ext cx="1028699" cy="67627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26269950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103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113</xdr:row>
      <xdr:rowOff>28575</xdr:rowOff>
    </xdr:from>
    <xdr:ext cx="1218565" cy="8858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966025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137</xdr:row>
      <xdr:rowOff>38100</xdr:rowOff>
    </xdr:from>
    <xdr:ext cx="1143000" cy="733426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39309675"/>
          <a:ext cx="1143000" cy="7334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26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26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26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26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26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26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26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148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26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159</xdr:row>
      <xdr:rowOff>76201</xdr:rowOff>
    </xdr:from>
    <xdr:ext cx="1200150" cy="857250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45834301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64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64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64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64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64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64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173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644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173</xdr:row>
      <xdr:rowOff>104775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9625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184</xdr:row>
      <xdr:rowOff>38099</xdr:rowOff>
    </xdr:from>
    <xdr:ext cx="1190624" cy="8477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52444649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194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194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194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35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206</xdr:row>
      <xdr:rowOff>28575</xdr:rowOff>
    </xdr:from>
    <xdr:ext cx="1104900" cy="8096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59016900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216</xdr:row>
      <xdr:rowOff>38101</xdr:rowOff>
    </xdr:from>
    <xdr:ext cx="1114425" cy="771524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1960126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227</xdr:row>
      <xdr:rowOff>9525</xdr:rowOff>
    </xdr:from>
    <xdr:ext cx="1057275" cy="742950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5112900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46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142875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7865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532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532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532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259</xdr:row>
      <xdr:rowOff>47625</xdr:rowOff>
    </xdr:from>
    <xdr:ext cx="800100" cy="704850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74990325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361952</xdr:colOff>
      <xdr:row>283</xdr:row>
      <xdr:rowOff>19050</xdr:rowOff>
    </xdr:from>
    <xdr:ext cx="714373" cy="638174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2" y="77971650"/>
          <a:ext cx="714373" cy="638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300</xdr:row>
      <xdr:rowOff>135256</xdr:rowOff>
    </xdr:from>
    <xdr:ext cx="45719" cy="45719"/>
    <xdr:pic>
      <xdr:nvPicPr>
        <xdr:cNvPr id="94" name="Imagen 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361950" y="81583531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95251</xdr:colOff>
      <xdr:row>270</xdr:row>
      <xdr:rowOff>47625</xdr:rowOff>
    </xdr:from>
    <xdr:ext cx="1028700" cy="695325"/>
    <xdr:pic>
      <xdr:nvPicPr>
        <xdr:cNvPr id="96" name="Imagen 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78085950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124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6195000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66676</xdr:colOff>
      <xdr:row>2</xdr:row>
      <xdr:rowOff>66676</xdr:rowOff>
    </xdr:from>
    <xdr:to>
      <xdr:col>2</xdr:col>
      <xdr:colOff>1038226</xdr:colOff>
      <xdr:row>7</xdr:row>
      <xdr:rowOff>180975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14326"/>
          <a:ext cx="971550" cy="106679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0</xdr:colOff>
      <xdr:row>27</xdr:row>
      <xdr:rowOff>38101</xdr:rowOff>
    </xdr:from>
    <xdr:ext cx="1019175" cy="800100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581776"/>
          <a:ext cx="1019175" cy="800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49</xdr:row>
      <xdr:rowOff>38101</xdr:rowOff>
    </xdr:from>
    <xdr:ext cx="1200150" cy="914400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3820776"/>
          <a:ext cx="120015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69</xdr:row>
      <xdr:rowOff>47625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945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88</xdr:row>
      <xdr:rowOff>9525</xdr:rowOff>
    </xdr:from>
    <xdr:ext cx="1028699" cy="67627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26269950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102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1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112</xdr:row>
      <xdr:rowOff>28575</xdr:rowOff>
    </xdr:from>
    <xdr:ext cx="1218565" cy="8858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766000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136</xdr:row>
      <xdr:rowOff>38100</xdr:rowOff>
    </xdr:from>
    <xdr:ext cx="1143000" cy="733426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39500175"/>
          <a:ext cx="1143000" cy="7334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452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452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452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452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452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452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452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158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452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169</xdr:row>
      <xdr:rowOff>76201</xdr:rowOff>
    </xdr:from>
    <xdr:ext cx="1200150" cy="857250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46024801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183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834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183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834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183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834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183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834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183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834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183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834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183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834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183</xdr:row>
      <xdr:rowOff>104775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981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194</xdr:row>
      <xdr:rowOff>38099</xdr:rowOff>
    </xdr:from>
    <xdr:ext cx="1190624" cy="8477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52635149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207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207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207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549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219</xdr:row>
      <xdr:rowOff>28575</xdr:rowOff>
    </xdr:from>
    <xdr:ext cx="1104900" cy="8096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59207400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230</xdr:row>
      <xdr:rowOff>38101</xdr:rowOff>
    </xdr:from>
    <xdr:ext cx="1114425" cy="771524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2150626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241</xdr:row>
      <xdr:rowOff>9525</xdr:rowOff>
    </xdr:from>
    <xdr:ext cx="1057275" cy="742950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5303400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253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253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253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253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253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37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253</xdr:row>
      <xdr:rowOff>142875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05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263</xdr:row>
      <xdr:rowOff>123825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72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263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72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263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723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274</xdr:row>
      <xdr:rowOff>47625</xdr:rowOff>
    </xdr:from>
    <xdr:ext cx="800100" cy="704850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75180825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361952</xdr:colOff>
      <xdr:row>285</xdr:row>
      <xdr:rowOff>19050</xdr:rowOff>
    </xdr:from>
    <xdr:ext cx="714373" cy="638174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2" y="80772000"/>
          <a:ext cx="714373" cy="638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302</xdr:row>
      <xdr:rowOff>135256</xdr:rowOff>
    </xdr:from>
    <xdr:ext cx="45719" cy="45719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361950" y="84574381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99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6109275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142876</xdr:colOff>
      <xdr:row>2</xdr:row>
      <xdr:rowOff>76200</xdr:rowOff>
    </xdr:from>
    <xdr:to>
      <xdr:col>2</xdr:col>
      <xdr:colOff>1066800</xdr:colOff>
      <xdr:row>5</xdr:row>
      <xdr:rowOff>257174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400050"/>
          <a:ext cx="923924" cy="63817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285750</xdr:colOff>
      <xdr:row>25</xdr:row>
      <xdr:rowOff>123825</xdr:rowOff>
    </xdr:from>
    <xdr:ext cx="895350" cy="542926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144500"/>
          <a:ext cx="895350" cy="5429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390526</xdr:colOff>
      <xdr:row>41</xdr:row>
      <xdr:rowOff>0</xdr:rowOff>
    </xdr:from>
    <xdr:ext cx="647699" cy="56197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6" y="16716375"/>
          <a:ext cx="647699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58</xdr:row>
      <xdr:rowOff>9525</xdr:rowOff>
    </xdr:from>
    <xdr:ext cx="1028699" cy="67627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2589847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32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32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32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032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87</xdr:row>
      <xdr:rowOff>28575</xdr:rowOff>
    </xdr:from>
    <xdr:ext cx="1218565" cy="8858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2680275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112</xdr:row>
      <xdr:rowOff>38100</xdr:rowOff>
    </xdr:from>
    <xdr:ext cx="1104899" cy="628650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32546925"/>
          <a:ext cx="1104899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588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588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588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588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588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588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588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128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588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139</xdr:row>
      <xdr:rowOff>76201</xdr:rowOff>
    </xdr:from>
    <xdr:ext cx="1200150" cy="857250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48834676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153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44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153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44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153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44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153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44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153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44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153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44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153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444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153</xdr:row>
      <xdr:rowOff>104775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2425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165</xdr:row>
      <xdr:rowOff>38099</xdr:rowOff>
    </xdr:from>
    <xdr:ext cx="1190624" cy="8477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55397399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176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176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176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8997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195</xdr:row>
      <xdr:rowOff>28575</xdr:rowOff>
    </xdr:from>
    <xdr:ext cx="1104900" cy="8096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62455425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206</xdr:row>
      <xdr:rowOff>38101</xdr:rowOff>
    </xdr:from>
    <xdr:ext cx="1114425" cy="771524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5579626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217</xdr:row>
      <xdr:rowOff>9525</xdr:rowOff>
    </xdr:from>
    <xdr:ext cx="1057275" cy="742950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732400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227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227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227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227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227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6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227</xdr:row>
      <xdr:rowOff>142875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1980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5228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5228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5228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254</xdr:row>
      <xdr:rowOff>47625</xdr:rowOff>
    </xdr:from>
    <xdr:ext cx="800100" cy="704850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78352650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361952</xdr:colOff>
      <xdr:row>288</xdr:row>
      <xdr:rowOff>19050</xdr:rowOff>
    </xdr:from>
    <xdr:ext cx="714373" cy="638174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2" y="80895825"/>
          <a:ext cx="714373" cy="638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305</xdr:row>
      <xdr:rowOff>135256</xdr:rowOff>
    </xdr:from>
    <xdr:ext cx="45719" cy="45719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361950" y="84612481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95251</xdr:colOff>
      <xdr:row>265</xdr:row>
      <xdr:rowOff>47625</xdr:rowOff>
    </xdr:from>
    <xdr:ext cx="1028700" cy="695325"/>
    <xdr:pic>
      <xdr:nvPicPr>
        <xdr:cNvPr id="94" name="Imagen 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78085950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276</xdr:row>
      <xdr:rowOff>66676</xdr:rowOff>
    </xdr:from>
    <xdr:ext cx="904874" cy="723899"/>
    <xdr:pic>
      <xdr:nvPicPr>
        <xdr:cNvPr id="98" name="Imagen 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7058025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99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2974300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142876</xdr:colOff>
      <xdr:row>2</xdr:row>
      <xdr:rowOff>76200</xdr:rowOff>
    </xdr:from>
    <xdr:to>
      <xdr:col>2</xdr:col>
      <xdr:colOff>1066800</xdr:colOff>
      <xdr:row>5</xdr:row>
      <xdr:rowOff>171449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400050"/>
          <a:ext cx="923924" cy="63817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285750</xdr:colOff>
      <xdr:row>25</xdr:row>
      <xdr:rowOff>123825</xdr:rowOff>
    </xdr:from>
    <xdr:ext cx="895350" cy="542926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638925"/>
          <a:ext cx="895350" cy="5429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390526</xdr:colOff>
      <xdr:row>41</xdr:row>
      <xdr:rowOff>0</xdr:rowOff>
    </xdr:from>
    <xdr:ext cx="647699" cy="56197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6" y="10391775"/>
          <a:ext cx="647699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58</xdr:row>
      <xdr:rowOff>9525</xdr:rowOff>
    </xdr:from>
    <xdr:ext cx="1028699" cy="67627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345882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81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81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81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81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87</xdr:row>
      <xdr:rowOff>28575</xdr:rowOff>
    </xdr:from>
    <xdr:ext cx="1218565" cy="8858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0116800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114</xdr:row>
      <xdr:rowOff>38100</xdr:rowOff>
    </xdr:from>
    <xdr:ext cx="1104899" cy="628650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26165175"/>
          <a:ext cx="1104899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130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537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130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537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130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537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130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537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130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537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130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537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130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537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130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0537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141</xdr:row>
      <xdr:rowOff>76201</xdr:rowOff>
    </xdr:from>
    <xdr:ext cx="1200150" cy="857250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32994601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652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652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652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652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652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652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155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652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155</xdr:row>
      <xdr:rowOff>104775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6509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167</xdr:row>
      <xdr:rowOff>38099</xdr:rowOff>
    </xdr:from>
    <xdr:ext cx="1190624" cy="8477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39147749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178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178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1557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197</xdr:row>
      <xdr:rowOff>28575</xdr:rowOff>
    </xdr:from>
    <xdr:ext cx="1104900" cy="8096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45615225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208</xdr:row>
      <xdr:rowOff>38101</xdr:rowOff>
    </xdr:from>
    <xdr:ext cx="1114425" cy="771524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7777401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9525</xdr:rowOff>
    </xdr:from>
    <xdr:ext cx="1057275" cy="742950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9939575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229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229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229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229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11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229</xdr:row>
      <xdr:rowOff>142875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330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239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283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239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283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239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283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256</xdr:row>
      <xdr:rowOff>47625</xdr:rowOff>
    </xdr:from>
    <xdr:ext cx="800100" cy="704850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58702575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361952</xdr:colOff>
      <xdr:row>288</xdr:row>
      <xdr:rowOff>19050</xdr:rowOff>
    </xdr:from>
    <xdr:ext cx="714373" cy="638174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2" y="65589150"/>
          <a:ext cx="714373" cy="638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305</xdr:row>
      <xdr:rowOff>135256</xdr:rowOff>
    </xdr:from>
    <xdr:ext cx="45719" cy="45719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361950" y="69210556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95251</xdr:colOff>
      <xdr:row>265</xdr:row>
      <xdr:rowOff>0</xdr:rowOff>
    </xdr:from>
    <xdr:ext cx="1028700" cy="6953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61226700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267</xdr:row>
      <xdr:rowOff>66676</xdr:rowOff>
    </xdr:from>
    <xdr:ext cx="904874" cy="723899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63388876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99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2640925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142876</xdr:colOff>
      <xdr:row>2</xdr:row>
      <xdr:rowOff>76200</xdr:rowOff>
    </xdr:from>
    <xdr:to>
      <xdr:col>2</xdr:col>
      <xdr:colOff>1066800</xdr:colOff>
      <xdr:row>5</xdr:row>
      <xdr:rowOff>28574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400050"/>
          <a:ext cx="923924" cy="52387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285750</xdr:colOff>
      <xdr:row>25</xdr:row>
      <xdr:rowOff>123825</xdr:rowOff>
    </xdr:from>
    <xdr:ext cx="895350" cy="542926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657975"/>
          <a:ext cx="895350" cy="5429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390526</xdr:colOff>
      <xdr:row>39</xdr:row>
      <xdr:rowOff>0</xdr:rowOff>
    </xdr:from>
    <xdr:ext cx="647699" cy="56197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10401300"/>
          <a:ext cx="647699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58</xdr:row>
      <xdr:rowOff>9525</xdr:rowOff>
    </xdr:from>
    <xdr:ext cx="1028699" cy="67627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3468350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592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592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592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72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592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87</xdr:row>
      <xdr:rowOff>28575</xdr:rowOff>
    </xdr:from>
    <xdr:ext cx="1218565" cy="8858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002500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115</xdr:row>
      <xdr:rowOff>38100</xdr:rowOff>
    </xdr:from>
    <xdr:ext cx="1104899" cy="628650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6289000"/>
          <a:ext cx="1104899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4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4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4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4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4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4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4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131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41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142</xdr:row>
      <xdr:rowOff>76201</xdr:rowOff>
    </xdr:from>
    <xdr:ext cx="1200150" cy="857250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33213676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154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728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154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728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154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728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154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728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154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728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154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728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154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728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154</xdr:row>
      <xdr:rowOff>104775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6709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170</xdr:row>
      <xdr:rowOff>38099</xdr:rowOff>
    </xdr:from>
    <xdr:ext cx="1190624" cy="8477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39433499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181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181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3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200</xdr:row>
      <xdr:rowOff>28575</xdr:rowOff>
    </xdr:from>
    <xdr:ext cx="1104900" cy="8096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46091475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211</xdr:row>
      <xdr:rowOff>38101</xdr:rowOff>
    </xdr:from>
    <xdr:ext cx="1114425" cy="771524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358426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222</xdr:row>
      <xdr:rowOff>0</xdr:rowOff>
    </xdr:from>
    <xdr:ext cx="1057275" cy="742950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511075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223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223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223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223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223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1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223</xdr:row>
      <xdr:rowOff>142875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835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233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5749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233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5749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233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5749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250</xdr:row>
      <xdr:rowOff>47625</xdr:rowOff>
    </xdr:from>
    <xdr:ext cx="800100" cy="704850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56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59188350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361952</xdr:colOff>
      <xdr:row>292</xdr:row>
      <xdr:rowOff>19050</xdr:rowOff>
    </xdr:from>
    <xdr:ext cx="714373" cy="638174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57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7" y="65741550"/>
          <a:ext cx="714373" cy="638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309</xdr:row>
      <xdr:rowOff>135256</xdr:rowOff>
    </xdr:from>
    <xdr:ext cx="45719" cy="45719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5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295275" y="69448681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261</xdr:row>
      <xdr:rowOff>66676</xdr:rowOff>
    </xdr:from>
    <xdr:ext cx="904874" cy="723899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5A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174105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95251</xdr:colOff>
      <xdr:row>271</xdr:row>
      <xdr:rowOff>47625</xdr:rowOff>
    </xdr:from>
    <xdr:ext cx="1028700" cy="6953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000-00005B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61226700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104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2336125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142876</xdr:colOff>
      <xdr:row>2</xdr:row>
      <xdr:rowOff>76200</xdr:rowOff>
    </xdr:from>
    <xdr:to>
      <xdr:col>2</xdr:col>
      <xdr:colOff>1066800</xdr:colOff>
      <xdr:row>4</xdr:row>
      <xdr:rowOff>76199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400050"/>
          <a:ext cx="923924" cy="38099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285750</xdr:colOff>
      <xdr:row>26</xdr:row>
      <xdr:rowOff>123825</xdr:rowOff>
    </xdr:from>
    <xdr:ext cx="895350" cy="542926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657975"/>
          <a:ext cx="895350" cy="5429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390526</xdr:colOff>
      <xdr:row>41</xdr:row>
      <xdr:rowOff>0</xdr:rowOff>
    </xdr:from>
    <xdr:ext cx="647699" cy="56197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9782175"/>
          <a:ext cx="647699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63</xdr:row>
      <xdr:rowOff>9525</xdr:rowOff>
    </xdr:from>
    <xdr:ext cx="1028699" cy="67627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313497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77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287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77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287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77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287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77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287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92</xdr:row>
      <xdr:rowOff>28575</xdr:rowOff>
    </xdr:from>
    <xdr:ext cx="1218565" cy="8858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697700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118</xdr:row>
      <xdr:rowOff>38100</xdr:rowOff>
    </xdr:from>
    <xdr:ext cx="1104899" cy="628650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6317575"/>
          <a:ext cx="1104899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134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7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146</xdr:row>
      <xdr:rowOff>76201</xdr:rowOff>
    </xdr:from>
    <xdr:ext cx="1200150" cy="857250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33261301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158</xdr:row>
      <xdr:rowOff>104775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6061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175</xdr:row>
      <xdr:rowOff>38099</xdr:rowOff>
    </xdr:from>
    <xdr:ext cx="1190624" cy="8477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39547799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186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186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052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197</xdr:row>
      <xdr:rowOff>28575</xdr:rowOff>
    </xdr:from>
    <xdr:ext cx="1104900" cy="8096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46062900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208</xdr:row>
      <xdr:rowOff>38101</xdr:rowOff>
    </xdr:from>
    <xdr:ext cx="1114425" cy="771524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34601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0</xdr:rowOff>
    </xdr:from>
    <xdr:ext cx="1057275" cy="742950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015775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29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142875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311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316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316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229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316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241</xdr:row>
      <xdr:rowOff>47625</xdr:rowOff>
    </xdr:from>
    <xdr:ext cx="800100" cy="704850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6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56607075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361952</xdr:colOff>
      <xdr:row>283</xdr:row>
      <xdr:rowOff>19050</xdr:rowOff>
    </xdr:from>
    <xdr:ext cx="714373" cy="638174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7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7" y="65522475"/>
          <a:ext cx="714373" cy="638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300</xdr:row>
      <xdr:rowOff>135256</xdr:rowOff>
    </xdr:from>
    <xdr:ext cx="45719" cy="45719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295275" y="69248656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252</xdr:row>
      <xdr:rowOff>66676</xdr:rowOff>
    </xdr:from>
    <xdr:ext cx="904874" cy="723899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9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5913120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262</xdr:row>
      <xdr:rowOff>66676</xdr:rowOff>
    </xdr:from>
    <xdr:ext cx="904874" cy="723899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B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80" y="60198734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272</xdr:row>
      <xdr:rowOff>66676</xdr:rowOff>
    </xdr:from>
    <xdr:ext cx="904874" cy="723899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100-00005D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80" y="6213304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129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2964775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142875</xdr:colOff>
      <xdr:row>2</xdr:row>
      <xdr:rowOff>76200</xdr:rowOff>
    </xdr:from>
    <xdr:to>
      <xdr:col>2</xdr:col>
      <xdr:colOff>1190624</xdr:colOff>
      <xdr:row>5</xdr:row>
      <xdr:rowOff>238125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0050"/>
          <a:ext cx="1047749" cy="5905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285750</xdr:colOff>
      <xdr:row>26</xdr:row>
      <xdr:rowOff>123825</xdr:rowOff>
    </xdr:from>
    <xdr:ext cx="895350" cy="542926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781800"/>
          <a:ext cx="895350" cy="5429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390526</xdr:colOff>
      <xdr:row>53</xdr:row>
      <xdr:rowOff>0</xdr:rowOff>
    </xdr:from>
    <xdr:ext cx="647699" cy="56197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9667875"/>
          <a:ext cx="647699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88</xdr:row>
      <xdr:rowOff>9525</xdr:rowOff>
    </xdr:from>
    <xdr:ext cx="1028699" cy="67627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376362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916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916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916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916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117</xdr:row>
      <xdr:rowOff>28575</xdr:rowOff>
    </xdr:from>
    <xdr:ext cx="1218565" cy="8858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326350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145</xdr:row>
      <xdr:rowOff>38100</xdr:rowOff>
    </xdr:from>
    <xdr:ext cx="1104899" cy="628650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6279475"/>
          <a:ext cx="1104899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918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918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918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918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918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918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918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161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918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174</xdr:row>
      <xdr:rowOff>76201</xdr:rowOff>
    </xdr:from>
    <xdr:ext cx="1200150" cy="857250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32642176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185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461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185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461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185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461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185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461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185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461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185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461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185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461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185</xdr:row>
      <xdr:rowOff>104775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544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204</xdr:row>
      <xdr:rowOff>38099</xdr:rowOff>
    </xdr:from>
    <xdr:ext cx="1190624" cy="8477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39119174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215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215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50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226</xdr:row>
      <xdr:rowOff>28575</xdr:rowOff>
    </xdr:from>
    <xdr:ext cx="1104900" cy="8096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43700700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38101</xdr:rowOff>
    </xdr:from>
    <xdr:ext cx="1114425" cy="771524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5872401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0</xdr:rowOff>
    </xdr:from>
    <xdr:ext cx="1057275" cy="742950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510700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34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142875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53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258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311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258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311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258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311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271</xdr:row>
      <xdr:rowOff>47625</xdr:rowOff>
    </xdr:from>
    <xdr:ext cx="800100" cy="704850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6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52530375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361952</xdr:colOff>
      <xdr:row>332</xdr:row>
      <xdr:rowOff>19050</xdr:rowOff>
    </xdr:from>
    <xdr:ext cx="714373" cy="638174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7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7" y="61169550"/>
          <a:ext cx="714373" cy="638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349</xdr:row>
      <xdr:rowOff>135256</xdr:rowOff>
    </xdr:from>
    <xdr:ext cx="45719" cy="45719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295275" y="64895731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282</xdr:row>
      <xdr:rowOff>66676</xdr:rowOff>
    </xdr:from>
    <xdr:ext cx="904874" cy="723899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9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5505450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292</xdr:row>
      <xdr:rowOff>66676</xdr:rowOff>
    </xdr:from>
    <xdr:ext cx="904874" cy="723899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A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5699760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302</xdr:row>
      <xdr:rowOff>66676</xdr:rowOff>
    </xdr:from>
    <xdr:ext cx="904874" cy="723899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B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5901690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95251</xdr:colOff>
      <xdr:row>312</xdr:row>
      <xdr:rowOff>47625</xdr:rowOff>
    </xdr:from>
    <xdr:ext cx="1028700" cy="695325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200-00005D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61055250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0</xdr:row>
      <xdr:rowOff>123825</xdr:rowOff>
    </xdr:from>
    <xdr:to>
      <xdr:col>1</xdr:col>
      <xdr:colOff>1218565</xdr:colOff>
      <xdr:row>3</xdr:row>
      <xdr:rowOff>342900</xdr:rowOff>
    </xdr:to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23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542925</xdr:colOff>
      <xdr:row>11</xdr:row>
      <xdr:rowOff>123825</xdr:rowOff>
    </xdr:from>
    <xdr:ext cx="1218565" cy="962025"/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23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</xdr:row>
      <xdr:rowOff>123825</xdr:rowOff>
    </xdr:from>
    <xdr:ext cx="1218565" cy="962025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23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29</xdr:row>
      <xdr:rowOff>123825</xdr:rowOff>
    </xdr:from>
    <xdr:ext cx="1218565" cy="96202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962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29</xdr:row>
      <xdr:rowOff>123825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962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29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962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29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962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44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848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44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848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44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848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44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848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59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05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59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05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59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05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59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05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59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05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59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05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59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05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59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72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72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72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72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72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72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72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72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84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516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84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516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84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516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84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516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84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516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84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516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84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516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84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516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96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45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96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45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96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45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96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45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96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45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96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45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96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45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96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45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108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108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108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108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108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108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108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108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119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12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119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12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119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12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119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12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119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12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119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12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119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12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119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12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132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132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132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132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132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132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132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132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078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145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10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145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10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145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10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145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10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145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10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145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10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145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10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145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108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157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9014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157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9014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157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9014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157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9014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157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9014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157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9014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157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9014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157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9014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01" name="Imagen 1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02" name="Imagen 1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03" name="Imagen 1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04" name="Imagen 1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05" name="Imagen 1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06" name="Imagen 1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07" name="Imagen 1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170</xdr:row>
      <xdr:rowOff>123825</xdr:rowOff>
    </xdr:from>
    <xdr:ext cx="1218565" cy="962025"/>
    <xdr:pic>
      <xdr:nvPicPr>
        <xdr:cNvPr id="108" name="Imagen 1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09" name="Imagen 1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10" name="Imagen 1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11" name="Imagen 1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12" name="Imagen 1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13" name="Imagen 1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14" name="Imagen 1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170</xdr:row>
      <xdr:rowOff>123825</xdr:rowOff>
    </xdr:from>
    <xdr:ext cx="1218565" cy="962025"/>
    <xdr:pic>
      <xdr:nvPicPr>
        <xdr:cNvPr id="115" name="Imagen 1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170</xdr:row>
      <xdr:rowOff>123825</xdr:rowOff>
    </xdr:from>
    <xdr:ext cx="1218565" cy="962025"/>
    <xdr:pic>
      <xdr:nvPicPr>
        <xdr:cNvPr id="116" name="Imagen 1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58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17" name="Imagen 1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18" name="Imagen 1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19" name="Imagen 1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20" name="Imagen 1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21" name="Imagen 1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22" name="Imagen 1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23" name="Imagen 1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183</xdr:row>
      <xdr:rowOff>123825</xdr:rowOff>
    </xdr:from>
    <xdr:ext cx="1218565" cy="962025"/>
    <xdr:pic>
      <xdr:nvPicPr>
        <xdr:cNvPr id="124" name="Imagen 1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25" name="Imagen 1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26" name="Imagen 1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27" name="Imagen 1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28" name="Imagen 1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29" name="Imagen 1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30" name="Imagen 1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183</xdr:row>
      <xdr:rowOff>123825</xdr:rowOff>
    </xdr:from>
    <xdr:ext cx="1218565" cy="962025"/>
    <xdr:pic>
      <xdr:nvPicPr>
        <xdr:cNvPr id="131" name="Imagen 1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183</xdr:row>
      <xdr:rowOff>123825</xdr:rowOff>
    </xdr:from>
    <xdr:ext cx="1218565" cy="962025"/>
    <xdr:pic>
      <xdr:nvPicPr>
        <xdr:cNvPr id="132" name="Imagen 1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927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33" name="Imagen 1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34" name="Imagen 1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35" name="Imagen 1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36" name="Imagen 1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37" name="Imagen 1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38" name="Imagen 1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39" name="Imagen 1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198</xdr:row>
      <xdr:rowOff>123825</xdr:rowOff>
    </xdr:from>
    <xdr:ext cx="1218565" cy="962025"/>
    <xdr:pic>
      <xdr:nvPicPr>
        <xdr:cNvPr id="140" name="Imagen 1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41" name="Imagen 1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42" name="Imagen 1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43" name="Imagen 1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44" name="Imagen 1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45" name="Imagen 1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46" name="Imagen 1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198</xdr:row>
      <xdr:rowOff>123825</xdr:rowOff>
    </xdr:from>
    <xdr:ext cx="1218565" cy="962025"/>
    <xdr:pic>
      <xdr:nvPicPr>
        <xdr:cNvPr id="147" name="Imagen 1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198</xdr:row>
      <xdr:rowOff>123825</xdr:rowOff>
    </xdr:from>
    <xdr:ext cx="1218565" cy="962025"/>
    <xdr:pic>
      <xdr:nvPicPr>
        <xdr:cNvPr id="148" name="Imagen 1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1625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49" name="Imagen 1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50" name="Imagen 1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51" name="Imagen 1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52" name="Imagen 1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53" name="Imagen 1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54" name="Imagen 1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55" name="Imagen 1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211</xdr:row>
      <xdr:rowOff>123825</xdr:rowOff>
    </xdr:from>
    <xdr:ext cx="1218565" cy="962025"/>
    <xdr:pic>
      <xdr:nvPicPr>
        <xdr:cNvPr id="156" name="Imagen 1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57" name="Imagen 1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58" name="Imagen 1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59" name="Imagen 1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60" name="Imagen 1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61" name="Imagen 1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62" name="Imagen 1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542925</xdr:colOff>
      <xdr:row>211</xdr:row>
      <xdr:rowOff>123825</xdr:rowOff>
    </xdr:from>
    <xdr:ext cx="1218565" cy="962025"/>
    <xdr:pic>
      <xdr:nvPicPr>
        <xdr:cNvPr id="163" name="Imagen 1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211</xdr:row>
      <xdr:rowOff>123825</xdr:rowOff>
    </xdr:from>
    <xdr:ext cx="1218565" cy="962025"/>
    <xdr:pic>
      <xdr:nvPicPr>
        <xdr:cNvPr id="164" name="Imagen 1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5616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129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775025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142875</xdr:colOff>
      <xdr:row>2</xdr:row>
      <xdr:rowOff>76200</xdr:rowOff>
    </xdr:from>
    <xdr:to>
      <xdr:col>2</xdr:col>
      <xdr:colOff>1190624</xdr:colOff>
      <xdr:row>5</xdr:row>
      <xdr:rowOff>95250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0050"/>
          <a:ext cx="1047749" cy="5905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285750</xdr:colOff>
      <xdr:row>26</xdr:row>
      <xdr:rowOff>123825</xdr:rowOff>
    </xdr:from>
    <xdr:ext cx="895350" cy="542926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781800"/>
          <a:ext cx="895350" cy="5429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390526</xdr:colOff>
      <xdr:row>53</xdr:row>
      <xdr:rowOff>0</xdr:rowOff>
    </xdr:from>
    <xdr:ext cx="647699" cy="56197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12973050"/>
          <a:ext cx="647699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88</xdr:row>
      <xdr:rowOff>9525</xdr:rowOff>
    </xdr:from>
    <xdr:ext cx="1028699" cy="67627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957387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72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72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72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72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117</xdr:row>
      <xdr:rowOff>28575</xdr:rowOff>
    </xdr:from>
    <xdr:ext cx="1218565" cy="8858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136600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145</xdr:row>
      <xdr:rowOff>38100</xdr:rowOff>
    </xdr:from>
    <xdr:ext cx="1104899" cy="628650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32756475"/>
          <a:ext cx="1104899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395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395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395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395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395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395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395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159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395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175</xdr:row>
      <xdr:rowOff>76201</xdr:rowOff>
    </xdr:from>
    <xdr:ext cx="1200150" cy="857250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39328726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786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786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786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786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786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786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786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187</xdr:row>
      <xdr:rowOff>104775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1767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204</xdr:row>
      <xdr:rowOff>38099</xdr:rowOff>
    </xdr:from>
    <xdr:ext cx="1190624" cy="8477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5824774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215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215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215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1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226</xdr:row>
      <xdr:rowOff>28575</xdr:rowOff>
    </xdr:from>
    <xdr:ext cx="1104900" cy="8096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50406300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38101</xdr:rowOff>
    </xdr:from>
    <xdr:ext cx="1114425" cy="771524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578001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0</xdr:rowOff>
    </xdr:from>
    <xdr:ext cx="1057275" cy="742950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216300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40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248</xdr:row>
      <xdr:rowOff>142875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59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258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711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258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711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258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711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269</xdr:row>
      <xdr:rowOff>47625</xdr:rowOff>
    </xdr:from>
    <xdr:ext cx="800100" cy="704850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6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59226450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361952</xdr:colOff>
      <xdr:row>312</xdr:row>
      <xdr:rowOff>19050</xdr:rowOff>
    </xdr:from>
    <xdr:ext cx="714373" cy="638174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7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7" y="71904225"/>
          <a:ext cx="714373" cy="638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329</xdr:row>
      <xdr:rowOff>135256</xdr:rowOff>
    </xdr:from>
    <xdr:ext cx="45719" cy="45719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295275" y="75630406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280</xdr:row>
      <xdr:rowOff>66676</xdr:rowOff>
    </xdr:from>
    <xdr:ext cx="904874" cy="723899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9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1750576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290</xdr:row>
      <xdr:rowOff>66676</xdr:rowOff>
    </xdr:from>
    <xdr:ext cx="904874" cy="723899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A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3693676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300</xdr:row>
      <xdr:rowOff>66676</xdr:rowOff>
    </xdr:from>
    <xdr:ext cx="904874" cy="723899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B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5712976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95251</xdr:colOff>
      <xdr:row>310</xdr:row>
      <xdr:rowOff>0</xdr:rowOff>
    </xdr:from>
    <xdr:ext cx="1028700" cy="695325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300-00005C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67637025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130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813125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142875</xdr:colOff>
      <xdr:row>2</xdr:row>
      <xdr:rowOff>76200</xdr:rowOff>
    </xdr:from>
    <xdr:to>
      <xdr:col>2</xdr:col>
      <xdr:colOff>1190624</xdr:colOff>
      <xdr:row>5</xdr:row>
      <xdr:rowOff>0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0050"/>
          <a:ext cx="1047749" cy="4476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285750</xdr:colOff>
      <xdr:row>26</xdr:row>
      <xdr:rowOff>123825</xdr:rowOff>
    </xdr:from>
    <xdr:ext cx="895350" cy="542926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781800"/>
          <a:ext cx="895350" cy="5429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390526</xdr:colOff>
      <xdr:row>54</xdr:row>
      <xdr:rowOff>0</xdr:rowOff>
    </xdr:from>
    <xdr:ext cx="647699" cy="56197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13011150"/>
          <a:ext cx="647699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89</xdr:row>
      <xdr:rowOff>9525</xdr:rowOff>
    </xdr:from>
    <xdr:ext cx="1028699" cy="67627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961197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764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764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764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764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118</xdr:row>
      <xdr:rowOff>28575</xdr:rowOff>
    </xdr:from>
    <xdr:ext cx="1218565" cy="8858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174700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146</xdr:row>
      <xdr:rowOff>38100</xdr:rowOff>
    </xdr:from>
    <xdr:ext cx="1104899" cy="628650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32794575"/>
          <a:ext cx="1104899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76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76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76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76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76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76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76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160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76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176</xdr:row>
      <xdr:rowOff>76201</xdr:rowOff>
    </xdr:from>
    <xdr:ext cx="1200150" cy="857250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39328726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19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19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19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19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19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19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19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188</xdr:row>
      <xdr:rowOff>104775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2176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202</xdr:row>
      <xdr:rowOff>38099</xdr:rowOff>
    </xdr:from>
    <xdr:ext cx="1190624" cy="8477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5853349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213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213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244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224</xdr:row>
      <xdr:rowOff>28575</xdr:rowOff>
    </xdr:from>
    <xdr:ext cx="1104900" cy="8096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50434875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152400</xdr:colOff>
      <xdr:row>237</xdr:row>
      <xdr:rowOff>47625</xdr:rowOff>
    </xdr:from>
    <xdr:ext cx="1114425" cy="771524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2501800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237</xdr:row>
      <xdr:rowOff>0</xdr:rowOff>
    </xdr:from>
    <xdr:ext cx="1057275" cy="742950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244875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6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6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6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237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6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740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740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247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740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267</xdr:row>
      <xdr:rowOff>47625</xdr:rowOff>
    </xdr:from>
    <xdr:ext cx="800100" cy="704850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58816875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361952</xdr:colOff>
      <xdr:row>330</xdr:row>
      <xdr:rowOff>19050</xdr:rowOff>
    </xdr:from>
    <xdr:ext cx="714373" cy="638174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7" y="67656075"/>
          <a:ext cx="714373" cy="638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347</xdr:row>
      <xdr:rowOff>135256</xdr:rowOff>
    </xdr:from>
    <xdr:ext cx="45719" cy="45719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5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295275" y="71382256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278</xdr:row>
      <xdr:rowOff>66676</xdr:rowOff>
    </xdr:from>
    <xdr:ext cx="904874" cy="723899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134100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288</xdr:row>
      <xdr:rowOff>66676</xdr:rowOff>
    </xdr:from>
    <xdr:ext cx="904874" cy="723899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328410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299</xdr:row>
      <xdr:rowOff>66676</xdr:rowOff>
    </xdr:from>
    <xdr:ext cx="904874" cy="723899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530340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95251</xdr:colOff>
      <xdr:row>309</xdr:row>
      <xdr:rowOff>47625</xdr:rowOff>
    </xdr:from>
    <xdr:ext cx="1028700" cy="695325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400-00005D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67637025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129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194125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142875</xdr:colOff>
      <xdr:row>2</xdr:row>
      <xdr:rowOff>76200</xdr:rowOff>
    </xdr:from>
    <xdr:to>
      <xdr:col>2</xdr:col>
      <xdr:colOff>1190624</xdr:colOff>
      <xdr:row>4</xdr:row>
      <xdr:rowOff>47625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0050"/>
          <a:ext cx="1047749" cy="3524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285750</xdr:colOff>
      <xdr:row>26</xdr:row>
      <xdr:rowOff>123825</xdr:rowOff>
    </xdr:from>
    <xdr:ext cx="895350" cy="542926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781800"/>
          <a:ext cx="895350" cy="5429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390526</xdr:colOff>
      <xdr:row>54</xdr:row>
      <xdr:rowOff>0</xdr:rowOff>
    </xdr:from>
    <xdr:ext cx="647699" cy="56197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13392150"/>
          <a:ext cx="647699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89</xdr:row>
      <xdr:rowOff>9525</xdr:rowOff>
    </xdr:from>
    <xdr:ext cx="1028699" cy="67627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999297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14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14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14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145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117</xdr:row>
      <xdr:rowOff>28575</xdr:rowOff>
    </xdr:from>
    <xdr:ext cx="1218565" cy="8858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555700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145</xdr:row>
      <xdr:rowOff>38100</xdr:rowOff>
    </xdr:from>
    <xdr:ext cx="1104899" cy="628650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33175575"/>
          <a:ext cx="1104899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14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14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14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14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14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14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14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157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14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174</xdr:row>
      <xdr:rowOff>76201</xdr:rowOff>
    </xdr:from>
    <xdr:ext cx="1200150" cy="857250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39709726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576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576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576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576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576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576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2576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186</xdr:row>
      <xdr:rowOff>104775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2557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202</xdr:row>
      <xdr:rowOff>38099</xdr:rowOff>
    </xdr:from>
    <xdr:ext cx="1190624" cy="8477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5567599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213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213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958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225</xdr:row>
      <xdr:rowOff>28575</xdr:rowOff>
    </xdr:from>
    <xdr:ext cx="1104900" cy="8096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50149125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152400</xdr:colOff>
      <xdr:row>238</xdr:row>
      <xdr:rowOff>47625</xdr:rowOff>
    </xdr:from>
    <xdr:ext cx="1114425" cy="771524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2501800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238</xdr:row>
      <xdr:rowOff>0</xdr:rowOff>
    </xdr:from>
    <xdr:ext cx="1057275" cy="742950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454175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238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578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238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578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238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578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238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578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949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949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949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268</xdr:row>
      <xdr:rowOff>47625</xdr:rowOff>
    </xdr:from>
    <xdr:ext cx="800100" cy="704850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58645425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330</xdr:row>
      <xdr:rowOff>135256</xdr:rowOff>
    </xdr:from>
    <xdr:ext cx="45719" cy="45719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295275" y="75373231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279</xdr:row>
      <xdr:rowOff>66676</xdr:rowOff>
    </xdr:from>
    <xdr:ext cx="904874" cy="723899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109335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289</xdr:row>
      <xdr:rowOff>66676</xdr:rowOff>
    </xdr:from>
    <xdr:ext cx="904874" cy="723899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303645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300</xdr:row>
      <xdr:rowOff>66676</xdr:rowOff>
    </xdr:from>
    <xdr:ext cx="904874" cy="723899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5255776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133351</xdr:colOff>
      <xdr:row>312</xdr:row>
      <xdr:rowOff>190500</xdr:rowOff>
    </xdr:from>
    <xdr:ext cx="1028700" cy="6953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500-00003F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67722750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129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898850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142875</xdr:colOff>
      <xdr:row>2</xdr:row>
      <xdr:rowOff>76200</xdr:rowOff>
    </xdr:from>
    <xdr:to>
      <xdr:col>2</xdr:col>
      <xdr:colOff>1190624</xdr:colOff>
      <xdr:row>4</xdr:row>
      <xdr:rowOff>0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0050"/>
          <a:ext cx="1047749" cy="257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285750</xdr:colOff>
      <xdr:row>26</xdr:row>
      <xdr:rowOff>123825</xdr:rowOff>
    </xdr:from>
    <xdr:ext cx="895350" cy="542926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781800"/>
          <a:ext cx="895350" cy="5429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390526</xdr:colOff>
      <xdr:row>54</xdr:row>
      <xdr:rowOff>0</xdr:rowOff>
    </xdr:from>
    <xdr:ext cx="647699" cy="56197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13392150"/>
          <a:ext cx="647699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89</xdr:row>
      <xdr:rowOff>9525</xdr:rowOff>
    </xdr:from>
    <xdr:ext cx="1028699" cy="67627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999297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85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85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85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102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85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117</xdr:row>
      <xdr:rowOff>28575</xdr:rowOff>
    </xdr:from>
    <xdr:ext cx="1218565" cy="8858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260425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145</xdr:row>
      <xdr:rowOff>38100</xdr:rowOff>
    </xdr:from>
    <xdr:ext cx="1104899" cy="628650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32880300"/>
          <a:ext cx="1104899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271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271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271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271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271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271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271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157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271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174</xdr:row>
      <xdr:rowOff>76201</xdr:rowOff>
    </xdr:from>
    <xdr:ext cx="1200150" cy="857250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39042976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10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10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10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10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10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10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186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10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186</xdr:row>
      <xdr:rowOff>104775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1890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202</xdr:row>
      <xdr:rowOff>38099</xdr:rowOff>
    </xdr:from>
    <xdr:ext cx="1190624" cy="8477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5281849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213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213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72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225</xdr:row>
      <xdr:rowOff>28575</xdr:rowOff>
    </xdr:from>
    <xdr:ext cx="1104900" cy="8096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50034825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152400</xdr:colOff>
      <xdr:row>238</xdr:row>
      <xdr:rowOff>47625</xdr:rowOff>
    </xdr:from>
    <xdr:ext cx="1114425" cy="771524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2311300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238</xdr:row>
      <xdr:rowOff>0</xdr:rowOff>
    </xdr:from>
    <xdr:ext cx="1057275" cy="742950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263675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238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38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238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38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238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38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238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38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75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75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248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75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268</xdr:row>
      <xdr:rowOff>47625</xdr:rowOff>
    </xdr:from>
    <xdr:ext cx="800100" cy="704850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58454925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348</xdr:row>
      <xdr:rowOff>135256</xdr:rowOff>
    </xdr:from>
    <xdr:ext cx="45719" cy="45719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295275" y="71344156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279</xdr:row>
      <xdr:rowOff>66676</xdr:rowOff>
    </xdr:from>
    <xdr:ext cx="904874" cy="723899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090285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289</xdr:row>
      <xdr:rowOff>66676</xdr:rowOff>
    </xdr:from>
    <xdr:ext cx="904874" cy="723899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284595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302</xdr:row>
      <xdr:rowOff>66676</xdr:rowOff>
    </xdr:from>
    <xdr:ext cx="904874" cy="723899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5065276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133351</xdr:colOff>
      <xdr:row>330</xdr:row>
      <xdr:rowOff>190500</xdr:rowOff>
    </xdr:from>
    <xdr:ext cx="1028700" cy="6953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67532250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257176</xdr:colOff>
      <xdr:row>312</xdr:row>
      <xdr:rowOff>47625</xdr:rowOff>
    </xdr:from>
    <xdr:ext cx="1028700" cy="6953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66989325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130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936950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142875</xdr:colOff>
      <xdr:row>2</xdr:row>
      <xdr:rowOff>76200</xdr:rowOff>
    </xdr:from>
    <xdr:to>
      <xdr:col>2</xdr:col>
      <xdr:colOff>1200150</xdr:colOff>
      <xdr:row>5</xdr:row>
      <xdr:rowOff>219075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0050"/>
          <a:ext cx="1057275" cy="5715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285750</xdr:colOff>
      <xdr:row>27</xdr:row>
      <xdr:rowOff>123825</xdr:rowOff>
    </xdr:from>
    <xdr:ext cx="895350" cy="542926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781800"/>
          <a:ext cx="895350" cy="5429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390526</xdr:colOff>
      <xdr:row>55</xdr:row>
      <xdr:rowOff>0</xdr:rowOff>
    </xdr:from>
    <xdr:ext cx="647699" cy="56197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13392150"/>
          <a:ext cx="647699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90</xdr:row>
      <xdr:rowOff>9525</xdr:rowOff>
    </xdr:from>
    <xdr:ext cx="1028699" cy="67627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2003107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88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88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88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2888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118</xdr:row>
      <xdr:rowOff>28575</xdr:rowOff>
    </xdr:from>
    <xdr:ext cx="1218565" cy="8858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298525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146</xdr:row>
      <xdr:rowOff>38100</xdr:rowOff>
    </xdr:from>
    <xdr:ext cx="1104899" cy="628650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32918400"/>
          <a:ext cx="1104899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309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309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309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309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309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309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309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159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309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176</xdr:row>
      <xdr:rowOff>76201</xdr:rowOff>
    </xdr:from>
    <xdr:ext cx="1200150" cy="857250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39081076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189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76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189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76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189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1976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206</xdr:row>
      <xdr:rowOff>38099</xdr:rowOff>
    </xdr:from>
    <xdr:ext cx="1190624" cy="8477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5348524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217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217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217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739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235</xdr:row>
      <xdr:rowOff>28575</xdr:rowOff>
    </xdr:from>
    <xdr:ext cx="1104900" cy="8096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50101500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152400</xdr:colOff>
      <xdr:row>246</xdr:row>
      <xdr:rowOff>47625</xdr:rowOff>
    </xdr:from>
    <xdr:ext cx="1114425" cy="771524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2377975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246</xdr:row>
      <xdr:rowOff>0</xdr:rowOff>
    </xdr:from>
    <xdr:ext cx="1057275" cy="742950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330350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246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45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246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45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246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45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246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245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256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825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256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825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256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825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271</xdr:row>
      <xdr:rowOff>47625</xdr:rowOff>
    </xdr:from>
    <xdr:ext cx="800100" cy="704850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58521600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340</xdr:row>
      <xdr:rowOff>135256</xdr:rowOff>
    </xdr:from>
    <xdr:ext cx="45719" cy="45719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295275" y="75182731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282</xdr:row>
      <xdr:rowOff>66676</xdr:rowOff>
    </xdr:from>
    <xdr:ext cx="904874" cy="723899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0893326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292</xdr:row>
      <xdr:rowOff>66676</xdr:rowOff>
    </xdr:from>
    <xdr:ext cx="904874" cy="723899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271260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313</xdr:row>
      <xdr:rowOff>66676</xdr:rowOff>
    </xdr:from>
    <xdr:ext cx="904874" cy="723899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D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5465326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133351</xdr:colOff>
      <xdr:row>323</xdr:row>
      <xdr:rowOff>0</xdr:rowOff>
    </xdr:from>
    <xdr:ext cx="1028700" cy="6953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71370825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303</xdr:row>
      <xdr:rowOff>66676</xdr:rowOff>
    </xdr:from>
    <xdr:ext cx="904874" cy="723899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40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3827026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130</xdr:row>
      <xdr:rowOff>76200</xdr:rowOff>
    </xdr:from>
    <xdr:ext cx="1295400" cy="895351"/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9317950"/>
          <a:ext cx="1295400" cy="89535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142875</xdr:colOff>
      <xdr:row>2</xdr:row>
      <xdr:rowOff>76200</xdr:rowOff>
    </xdr:from>
    <xdr:to>
      <xdr:col>2</xdr:col>
      <xdr:colOff>1200150</xdr:colOff>
      <xdr:row>5</xdr:row>
      <xdr:rowOff>76200</xdr:rowOff>
    </xdr:to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00050"/>
          <a:ext cx="1057275" cy="5715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285750</xdr:colOff>
      <xdr:row>27</xdr:row>
      <xdr:rowOff>123825</xdr:rowOff>
    </xdr:from>
    <xdr:ext cx="895350" cy="542926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7162800"/>
          <a:ext cx="895350" cy="5429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390526</xdr:colOff>
      <xdr:row>55</xdr:row>
      <xdr:rowOff>0</xdr:rowOff>
    </xdr:from>
    <xdr:ext cx="647699" cy="56197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13773150"/>
          <a:ext cx="647699" cy="5619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85726</xdr:colOff>
      <xdr:row>90</xdr:row>
      <xdr:rowOff>9525</xdr:rowOff>
    </xdr:from>
    <xdr:ext cx="1028699" cy="67627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20412075"/>
          <a:ext cx="1028699" cy="676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26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26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26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103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326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118</xdr:row>
      <xdr:rowOff>28575</xdr:rowOff>
    </xdr:from>
    <xdr:ext cx="1218565" cy="8858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6679525"/>
          <a:ext cx="1218565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38101</xdr:colOff>
      <xdr:row>146</xdr:row>
      <xdr:rowOff>38100</xdr:rowOff>
    </xdr:from>
    <xdr:ext cx="1104899" cy="628650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33299400"/>
          <a:ext cx="1104899" cy="6286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61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61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61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61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61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61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159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61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159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6061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9526</xdr:colOff>
      <xdr:row>173</xdr:row>
      <xdr:rowOff>76201</xdr:rowOff>
    </xdr:from>
    <xdr:ext cx="1200150" cy="857250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39833551"/>
          <a:ext cx="1200150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</xdr:colOff>
      <xdr:row>189</xdr:row>
      <xdr:rowOff>38099</xdr:rowOff>
    </xdr:from>
    <xdr:ext cx="1190624" cy="8477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6177199"/>
          <a:ext cx="1190624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202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202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567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19051</xdr:colOff>
      <xdr:row>220</xdr:row>
      <xdr:rowOff>28575</xdr:rowOff>
    </xdr:from>
    <xdr:ext cx="1104900" cy="8096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52187475"/>
          <a:ext cx="110490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152400</xdr:colOff>
      <xdr:row>235</xdr:row>
      <xdr:rowOff>47625</xdr:rowOff>
    </xdr:from>
    <xdr:ext cx="1114425" cy="771524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225825"/>
          <a:ext cx="1114425" cy="7715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235</xdr:row>
      <xdr:rowOff>0</xdr:rowOff>
    </xdr:from>
    <xdr:ext cx="1057275" cy="742950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178200"/>
          <a:ext cx="1057275" cy="742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235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02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235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02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235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02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235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302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245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492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245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492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245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6492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171451</xdr:colOff>
      <xdr:row>271</xdr:row>
      <xdr:rowOff>47625</xdr:rowOff>
    </xdr:from>
    <xdr:ext cx="800100" cy="704850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59207400"/>
          <a:ext cx="800100" cy="704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353</xdr:row>
      <xdr:rowOff>135256</xdr:rowOff>
    </xdr:from>
    <xdr:ext cx="45719" cy="45719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248" r="96248"/>
        <a:stretch/>
      </xdr:blipFill>
      <xdr:spPr bwMode="auto">
        <a:xfrm>
          <a:off x="295275" y="73115806"/>
          <a:ext cx="45719" cy="45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282</xdr:row>
      <xdr:rowOff>66676</xdr:rowOff>
    </xdr:from>
    <xdr:ext cx="904874" cy="723899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1388626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292</xdr:row>
      <xdr:rowOff>66676</xdr:rowOff>
    </xdr:from>
    <xdr:ext cx="904874" cy="723899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320790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315</xdr:row>
      <xdr:rowOff>66676</xdr:rowOff>
    </xdr:from>
    <xdr:ext cx="904874" cy="723899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D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741795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133351</xdr:colOff>
      <xdr:row>336</xdr:row>
      <xdr:rowOff>0</xdr:rowOff>
    </xdr:from>
    <xdr:ext cx="1028700" cy="6953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69313425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66676</xdr:colOff>
      <xdr:row>305</xdr:row>
      <xdr:rowOff>66676</xdr:rowOff>
    </xdr:from>
    <xdr:ext cx="904874" cy="723899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700-000040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5455801"/>
          <a:ext cx="904874" cy="7238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257176</xdr:colOff>
      <xdr:row>325</xdr:row>
      <xdr:rowOff>47625</xdr:rowOff>
    </xdr:from>
    <xdr:ext cx="1028700" cy="6953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67389375"/>
          <a:ext cx="1028700" cy="6953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1</xdr:row>
      <xdr:rowOff>123825</xdr:rowOff>
    </xdr:from>
    <xdr:to>
      <xdr:col>2</xdr:col>
      <xdr:colOff>1218565</xdr:colOff>
      <xdr:row>4</xdr:row>
      <xdr:rowOff>523875</xdr:rowOff>
    </xdr:to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3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542925</xdr:colOff>
      <xdr:row>12</xdr:row>
      <xdr:rowOff>123825</xdr:rowOff>
    </xdr:from>
    <xdr:ext cx="1218565" cy="962025"/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14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</xdr:row>
      <xdr:rowOff>123825</xdr:rowOff>
    </xdr:from>
    <xdr:ext cx="1218565" cy="962025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14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30</xdr:row>
      <xdr:rowOff>123825</xdr:rowOff>
    </xdr:from>
    <xdr:ext cx="1218565" cy="96202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22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30</xdr:row>
      <xdr:rowOff>123825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22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30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22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30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22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46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84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46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84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46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84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46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84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61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2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61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2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61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2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61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2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61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2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61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2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61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2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61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2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74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250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74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250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74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250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74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250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74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250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74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250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74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250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74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250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86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98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86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98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86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98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86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98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86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98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86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98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86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98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86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98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252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098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252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098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252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098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0</xdr:colOff>
      <xdr:row>252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0987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110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36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110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36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110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36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110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36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110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36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110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36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110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36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110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136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121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861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121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861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121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861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121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861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121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861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121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861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121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861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121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4861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8547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8547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8547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8547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8547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8547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134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8547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134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8547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2367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2367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2367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2367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2367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2367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2367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149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2367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71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71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71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71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71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71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71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161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5710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174</xdr:row>
      <xdr:rowOff>123825</xdr:rowOff>
    </xdr:from>
    <xdr:ext cx="1218565" cy="962025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94" name="Imagen 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95" name="Imagen 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96" name="Imagen 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97" name="Imagen 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98" name="Imagen 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174</xdr:row>
      <xdr:rowOff>123825</xdr:rowOff>
    </xdr:from>
    <xdr:ext cx="1218565" cy="962025"/>
    <xdr:pic>
      <xdr:nvPicPr>
        <xdr:cNvPr id="99" name="Imagen 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174</xdr:row>
      <xdr:rowOff>123825</xdr:rowOff>
    </xdr:from>
    <xdr:ext cx="1218565" cy="962025"/>
    <xdr:pic>
      <xdr:nvPicPr>
        <xdr:cNvPr id="100" name="Imagen 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29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01" name="Imagen 1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02" name="Imagen 1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03" name="Imagen 1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04" name="Imagen 1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05" name="Imagen 1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06" name="Imagen 1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07" name="Imagen 1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187</xdr:row>
      <xdr:rowOff>123825</xdr:rowOff>
    </xdr:from>
    <xdr:ext cx="1218565" cy="962025"/>
    <xdr:pic>
      <xdr:nvPicPr>
        <xdr:cNvPr id="108" name="Imagen 1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09" name="Imagen 1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10" name="Imagen 1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11" name="Imagen 1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12" name="Imagen 1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13" name="Imagen 1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14" name="Imagen 1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15" name="Imagen 1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187</xdr:row>
      <xdr:rowOff>123825</xdr:rowOff>
    </xdr:from>
    <xdr:ext cx="1218565" cy="962025"/>
    <xdr:pic>
      <xdr:nvPicPr>
        <xdr:cNvPr id="116" name="Imagen 1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266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17" name="Imagen 1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18" name="Imagen 1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19" name="Imagen 1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20" name="Imagen 1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21" name="Imagen 1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22" name="Imagen 1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23" name="Imagen 1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200</xdr:row>
      <xdr:rowOff>123825</xdr:rowOff>
    </xdr:from>
    <xdr:ext cx="1218565" cy="962025"/>
    <xdr:pic>
      <xdr:nvPicPr>
        <xdr:cNvPr id="124" name="Imagen 1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25" name="Imagen 1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26" name="Imagen 1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27" name="Imagen 1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28" name="Imagen 1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29" name="Imagen 1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30" name="Imagen 1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200</xdr:row>
      <xdr:rowOff>123825</xdr:rowOff>
    </xdr:from>
    <xdr:ext cx="1218565" cy="962025"/>
    <xdr:pic>
      <xdr:nvPicPr>
        <xdr:cNvPr id="131" name="Imagen 1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200</xdr:row>
      <xdr:rowOff>123825</xdr:rowOff>
    </xdr:from>
    <xdr:ext cx="1218565" cy="962025"/>
    <xdr:pic>
      <xdr:nvPicPr>
        <xdr:cNvPr id="132" name="Imagen 1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6978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33" name="Imagen 1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34" name="Imagen 1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35" name="Imagen 1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36" name="Imagen 1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37" name="Imagen 1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38" name="Imagen 1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39" name="Imagen 1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213</xdr:row>
      <xdr:rowOff>123825</xdr:rowOff>
    </xdr:from>
    <xdr:ext cx="1218565" cy="962025"/>
    <xdr:pic>
      <xdr:nvPicPr>
        <xdr:cNvPr id="140" name="Imagen 1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41" name="Imagen 1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42" name="Imagen 1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43" name="Imagen 1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44" name="Imagen 1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45" name="Imagen 1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46" name="Imagen 1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213</xdr:row>
      <xdr:rowOff>123825</xdr:rowOff>
    </xdr:from>
    <xdr:ext cx="1218565" cy="962025"/>
    <xdr:pic>
      <xdr:nvPicPr>
        <xdr:cNvPr id="147" name="Imagen 1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213</xdr:row>
      <xdr:rowOff>123825</xdr:rowOff>
    </xdr:from>
    <xdr:ext cx="1218565" cy="962025"/>
    <xdr:pic>
      <xdr:nvPicPr>
        <xdr:cNvPr id="148" name="Imagen 1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0588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49" name="Imagen 1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50" name="Imagen 1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51" name="Imagen 1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52" name="Imagen 1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53" name="Imagen 1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54" name="Imagen 1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55" name="Imagen 1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226</xdr:row>
      <xdr:rowOff>123825</xdr:rowOff>
    </xdr:from>
    <xdr:ext cx="1218565" cy="962025"/>
    <xdr:pic>
      <xdr:nvPicPr>
        <xdr:cNvPr id="156" name="Imagen 1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57" name="Imagen 1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58" name="Imagen 1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59" name="Imagen 1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60" name="Imagen 1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61" name="Imagen 1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62" name="Imagen 1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226</xdr:row>
      <xdr:rowOff>123825</xdr:rowOff>
    </xdr:from>
    <xdr:ext cx="1218565" cy="962025"/>
    <xdr:pic>
      <xdr:nvPicPr>
        <xdr:cNvPr id="163" name="Imagen 1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226</xdr:row>
      <xdr:rowOff>123825</xdr:rowOff>
    </xdr:from>
    <xdr:ext cx="1218565" cy="962025"/>
    <xdr:pic>
      <xdr:nvPicPr>
        <xdr:cNvPr id="164" name="Imagen 1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69118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3</xdr:row>
      <xdr:rowOff>76200</xdr:rowOff>
    </xdr:from>
    <xdr:to>
      <xdr:col>3</xdr:col>
      <xdr:colOff>1266190</xdr:colOff>
      <xdr:row>6</xdr:row>
      <xdr:rowOff>485775</xdr:rowOff>
    </xdr:to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657225"/>
          <a:ext cx="1218565" cy="9810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438150</xdr:colOff>
      <xdr:row>12</xdr:row>
      <xdr:rowOff>38100</xdr:rowOff>
    </xdr:from>
    <xdr:ext cx="1218565" cy="962025"/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248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342900</xdr:colOff>
      <xdr:row>18</xdr:row>
      <xdr:rowOff>266700</xdr:rowOff>
    </xdr:from>
    <xdr:ext cx="1218565" cy="962025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9825" y="5038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104775</xdr:colOff>
      <xdr:row>29</xdr:row>
      <xdr:rowOff>38101</xdr:rowOff>
    </xdr:from>
    <xdr:ext cx="1200150" cy="914400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8734426"/>
          <a:ext cx="120015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</xdr:col>
      <xdr:colOff>323850</xdr:colOff>
      <xdr:row>37</xdr:row>
      <xdr:rowOff>66675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0775" y="11287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476250</xdr:colOff>
      <xdr:row>37</xdr:row>
      <xdr:rowOff>161925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69175" y="1138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</xdr:col>
      <xdr:colOff>581025</xdr:colOff>
      <xdr:row>34</xdr:row>
      <xdr:rowOff>19050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0" y="10077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44</xdr:row>
      <xdr:rowOff>47625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3363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</xdr:col>
      <xdr:colOff>171450</xdr:colOff>
      <xdr:row>47</xdr:row>
      <xdr:rowOff>581025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0375" y="1446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590550</xdr:colOff>
      <xdr:row>59</xdr:row>
      <xdr:rowOff>38100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178689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104775</xdr:colOff>
      <xdr:row>50</xdr:row>
      <xdr:rowOff>447675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3700" y="15316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58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52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58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52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58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52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58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52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58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52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58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52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58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52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58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526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70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2479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70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2479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70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2479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70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2479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70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2479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70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2479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70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2479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70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2479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80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578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80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578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80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578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80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578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80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578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80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578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80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578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80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578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92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93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92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93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92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93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92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93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92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93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92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93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92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93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92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933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101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261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101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261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101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261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101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261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101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261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101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261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101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261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101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261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111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593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111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593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111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593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111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593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111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593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111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593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111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593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111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593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123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967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123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967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123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967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123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967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123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967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123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967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123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967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123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9671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138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4396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138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4396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138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4396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138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4396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138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4396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138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4396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138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4396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138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4396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148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7710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148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7710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148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7710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148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7710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148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7710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148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7710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148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7710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148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7710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158</xdr:row>
      <xdr:rowOff>123825</xdr:rowOff>
    </xdr:from>
    <xdr:ext cx="1218565" cy="962025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94" name="Imagen 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95" name="Imagen 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96" name="Imagen 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97" name="Imagen 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98" name="Imagen 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158</xdr:row>
      <xdr:rowOff>123825</xdr:rowOff>
    </xdr:from>
    <xdr:ext cx="1218565" cy="962025"/>
    <xdr:pic>
      <xdr:nvPicPr>
        <xdr:cNvPr id="99" name="Imagen 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158</xdr:row>
      <xdr:rowOff>123825</xdr:rowOff>
    </xdr:from>
    <xdr:ext cx="1218565" cy="962025"/>
    <xdr:pic>
      <xdr:nvPicPr>
        <xdr:cNvPr id="100" name="Imagen 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1044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01" name="Imagen 1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02" name="Imagen 1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03" name="Imagen 1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04" name="Imagen 1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05" name="Imagen 1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06" name="Imagen 1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07" name="Imagen 1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168</xdr:row>
      <xdr:rowOff>123825</xdr:rowOff>
    </xdr:from>
    <xdr:ext cx="1218565" cy="962025"/>
    <xdr:pic>
      <xdr:nvPicPr>
        <xdr:cNvPr id="108" name="Imagen 1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09" name="Imagen 1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10" name="Imagen 1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11" name="Imagen 1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12" name="Imagen 1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13" name="Imagen 1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14" name="Imagen 1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168</xdr:row>
      <xdr:rowOff>123825</xdr:rowOff>
    </xdr:from>
    <xdr:ext cx="1218565" cy="962025"/>
    <xdr:pic>
      <xdr:nvPicPr>
        <xdr:cNvPr id="115" name="Imagen 1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168</xdr:row>
      <xdr:rowOff>123825</xdr:rowOff>
    </xdr:from>
    <xdr:ext cx="1218565" cy="962025"/>
    <xdr:pic>
      <xdr:nvPicPr>
        <xdr:cNvPr id="116" name="Imagen 1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45592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17" name="Imagen 1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18" name="Imagen 1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19" name="Imagen 1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20" name="Imagen 1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21" name="Imagen 1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22" name="Imagen 1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23" name="Imagen 1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178</xdr:row>
      <xdr:rowOff>123825</xdr:rowOff>
    </xdr:from>
    <xdr:ext cx="1218565" cy="962025"/>
    <xdr:pic>
      <xdr:nvPicPr>
        <xdr:cNvPr id="124" name="Imagen 1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25" name="Imagen 1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26" name="Imagen 1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27" name="Imagen 1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28" name="Imagen 1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29" name="Imagen 1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30" name="Imagen 1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178</xdr:row>
      <xdr:rowOff>123825</xdr:rowOff>
    </xdr:from>
    <xdr:ext cx="1218565" cy="962025"/>
    <xdr:pic>
      <xdr:nvPicPr>
        <xdr:cNvPr id="131" name="Imagen 1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178</xdr:row>
      <xdr:rowOff>123825</xdr:rowOff>
    </xdr:from>
    <xdr:ext cx="1218565" cy="962025"/>
    <xdr:pic>
      <xdr:nvPicPr>
        <xdr:cNvPr id="132" name="Imagen 1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799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33" name="Imagen 1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34" name="Imagen 1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35" name="Imagen 1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36" name="Imagen 1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37" name="Imagen 1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38" name="Imagen 1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39" name="Imagen 1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188</xdr:row>
      <xdr:rowOff>123825</xdr:rowOff>
    </xdr:from>
    <xdr:ext cx="1218565" cy="962025"/>
    <xdr:pic>
      <xdr:nvPicPr>
        <xdr:cNvPr id="140" name="Imagen 1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41" name="Imagen 1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42" name="Imagen 1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43" name="Imagen 1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44" name="Imagen 1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45" name="Imagen 1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46" name="Imagen 1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188</xdr:row>
      <xdr:rowOff>123825</xdr:rowOff>
    </xdr:from>
    <xdr:ext cx="1218565" cy="962025"/>
    <xdr:pic>
      <xdr:nvPicPr>
        <xdr:cNvPr id="147" name="Imagen 1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188</xdr:row>
      <xdr:rowOff>123825</xdr:rowOff>
    </xdr:from>
    <xdr:ext cx="1218565" cy="962025"/>
    <xdr:pic>
      <xdr:nvPicPr>
        <xdr:cNvPr id="148" name="Imagen 1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1474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49" name="Imagen 1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50" name="Imagen 1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51" name="Imagen 1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52" name="Imagen 1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53" name="Imagen 1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54" name="Imagen 1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55" name="Imagen 1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198</xdr:row>
      <xdr:rowOff>123825</xdr:rowOff>
    </xdr:from>
    <xdr:ext cx="1218565" cy="962025"/>
    <xdr:pic>
      <xdr:nvPicPr>
        <xdr:cNvPr id="156" name="Imagen 1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57" name="Imagen 1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58" name="Imagen 1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59" name="Imagen 1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60" name="Imagen 1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61" name="Imagen 1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62" name="Imagen 1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198</xdr:row>
      <xdr:rowOff>123825</xdr:rowOff>
    </xdr:from>
    <xdr:ext cx="1218565" cy="962025"/>
    <xdr:pic>
      <xdr:nvPicPr>
        <xdr:cNvPr id="163" name="Imagen 1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198</xdr:row>
      <xdr:rowOff>123825</xdr:rowOff>
    </xdr:from>
    <xdr:ext cx="1218565" cy="962025"/>
    <xdr:pic>
      <xdr:nvPicPr>
        <xdr:cNvPr id="164" name="Imagen 1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4960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81" name="Imagen 1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82" name="Imagen 1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83" name="Imagen 1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84" name="Imagen 1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85" name="Imagen 1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86" name="Imagen 1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87" name="Imagen 1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209</xdr:row>
      <xdr:rowOff>123825</xdr:rowOff>
    </xdr:from>
    <xdr:ext cx="1218565" cy="962025"/>
    <xdr:pic>
      <xdr:nvPicPr>
        <xdr:cNvPr id="188" name="Imagen 1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89" name="Imagen 1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90" name="Imagen 1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91" name="Imagen 1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92" name="Imagen 1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93" name="Imagen 1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94" name="Imagen 1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95" name="Imagen 1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209</xdr:row>
      <xdr:rowOff>123825</xdr:rowOff>
    </xdr:from>
    <xdr:ext cx="1218565" cy="962025"/>
    <xdr:pic>
      <xdr:nvPicPr>
        <xdr:cNvPr id="196" name="Imagen 1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97" name="Imagen 1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98" name="Imagen 1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199" name="Imagen 1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200" name="Imagen 1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201" name="Imagen 2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202" name="Imagen 2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203" name="Imagen 2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209</xdr:row>
      <xdr:rowOff>123825</xdr:rowOff>
    </xdr:from>
    <xdr:ext cx="1218565" cy="962025"/>
    <xdr:pic>
      <xdr:nvPicPr>
        <xdr:cNvPr id="204" name="Imagen 2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205" name="Imagen 2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206" name="Imagen 2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207" name="Imagen 2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208" name="Imagen 2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209" name="Imagen 2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210" name="Imagen 2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209</xdr:row>
      <xdr:rowOff>123825</xdr:rowOff>
    </xdr:from>
    <xdr:ext cx="1218565" cy="962025"/>
    <xdr:pic>
      <xdr:nvPicPr>
        <xdr:cNvPr id="211" name="Imagen 2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209</xdr:row>
      <xdr:rowOff>123825</xdr:rowOff>
    </xdr:from>
    <xdr:ext cx="1218565" cy="962025"/>
    <xdr:pic>
      <xdr:nvPicPr>
        <xdr:cNvPr id="212" name="Imagen 2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169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13" name="Imagen 2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14" name="Imagen 2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15" name="Imagen 2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16" name="Imagen 2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17" name="Imagen 2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18" name="Imagen 2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19" name="Imagen 2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314</xdr:row>
      <xdr:rowOff>123825</xdr:rowOff>
    </xdr:from>
    <xdr:ext cx="1218565" cy="962025"/>
    <xdr:pic>
      <xdr:nvPicPr>
        <xdr:cNvPr id="220" name="Imagen 2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21" name="Imagen 2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22" name="Imagen 2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23" name="Imagen 2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24" name="Imagen 2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25" name="Imagen 2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26" name="Imagen 2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27" name="Imagen 2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314</xdr:row>
      <xdr:rowOff>123825</xdr:rowOff>
    </xdr:from>
    <xdr:ext cx="1218565" cy="962025"/>
    <xdr:pic>
      <xdr:nvPicPr>
        <xdr:cNvPr id="228" name="Imagen 2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29" name="Imagen 2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542925</xdr:colOff>
      <xdr:row>314</xdr:row>
      <xdr:rowOff>123825</xdr:rowOff>
    </xdr:from>
    <xdr:ext cx="1218565" cy="962025"/>
    <xdr:pic>
      <xdr:nvPicPr>
        <xdr:cNvPr id="230" name="Imagen 2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4636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76200</xdr:colOff>
      <xdr:row>314</xdr:row>
      <xdr:rowOff>142875</xdr:rowOff>
    </xdr:from>
    <xdr:ext cx="1218565" cy="962025"/>
    <xdr:pic>
      <xdr:nvPicPr>
        <xdr:cNvPr id="231" name="Imagen 2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8265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209</xdr:row>
      <xdr:rowOff>142875</xdr:rowOff>
    </xdr:from>
    <xdr:ext cx="1218565" cy="962025"/>
    <xdr:pic>
      <xdr:nvPicPr>
        <xdr:cNvPr id="245" name="Imagen 2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1998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2</xdr:row>
      <xdr:rowOff>76200</xdr:rowOff>
    </xdr:from>
    <xdr:to>
      <xdr:col>2</xdr:col>
      <xdr:colOff>1266190</xdr:colOff>
      <xdr:row>5</xdr:row>
      <xdr:rowOff>495300</xdr:rowOff>
    </xdr:to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657225"/>
          <a:ext cx="1218565" cy="9810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438150</xdr:colOff>
      <xdr:row>12</xdr:row>
      <xdr:rowOff>38100</xdr:rowOff>
    </xdr:from>
    <xdr:ext cx="1218565" cy="962025"/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248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27</xdr:row>
      <xdr:rowOff>38101</xdr:rowOff>
    </xdr:from>
    <xdr:ext cx="1200150" cy="914400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8734426"/>
          <a:ext cx="120015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28575</xdr:colOff>
      <xdr:row>43</xdr:row>
      <xdr:rowOff>47625</xdr:rowOff>
    </xdr:from>
    <xdr:ext cx="1218565" cy="96202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3849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57</xdr:row>
      <xdr:rowOff>123825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711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57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711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57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711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57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711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57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711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57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711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57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711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57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711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70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06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70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06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70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06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70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06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70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06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70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06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70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06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70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06692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80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362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80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362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80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362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80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362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80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362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80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362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80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362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80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3622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91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6936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91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6936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91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6936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91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6936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91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6936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91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6936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91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6936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91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6936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101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9660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101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9660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101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9660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101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9660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101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9660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101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9660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101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9660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101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96608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113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2775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113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2775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113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2775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113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2775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113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2775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113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2775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113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2775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113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2775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124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5975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124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5975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124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5975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124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5975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124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5975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124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5975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124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5975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124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59759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0214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0214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0214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0214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0214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0214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0214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138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0214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3176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3176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3176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3176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3176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3176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148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3176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148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3176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158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158</xdr:row>
      <xdr:rowOff>123825</xdr:rowOff>
    </xdr:from>
    <xdr:ext cx="1218565" cy="962025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158</xdr:row>
      <xdr:rowOff>123825</xdr:rowOff>
    </xdr:from>
    <xdr:ext cx="1218565" cy="962025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6091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94" name="Imagen 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95" name="Imagen 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96" name="Imagen 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97" name="Imagen 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98" name="Imagen 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99" name="Imagen 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100" name="Imagen 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168</xdr:row>
      <xdr:rowOff>123825</xdr:rowOff>
    </xdr:from>
    <xdr:ext cx="1218565" cy="962025"/>
    <xdr:pic>
      <xdr:nvPicPr>
        <xdr:cNvPr id="101" name="Imagen 1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102" name="Imagen 1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103" name="Imagen 1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104" name="Imagen 1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105" name="Imagen 1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106" name="Imagen 1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107" name="Imagen 1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168</xdr:row>
      <xdr:rowOff>123825</xdr:rowOff>
    </xdr:from>
    <xdr:ext cx="1218565" cy="962025"/>
    <xdr:pic>
      <xdr:nvPicPr>
        <xdr:cNvPr id="108" name="Imagen 1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168</xdr:row>
      <xdr:rowOff>123825</xdr:rowOff>
    </xdr:from>
    <xdr:ext cx="1218565" cy="962025"/>
    <xdr:pic>
      <xdr:nvPicPr>
        <xdr:cNvPr id="109" name="Imagen 1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9034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10" name="Imagen 1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11" name="Imagen 1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12" name="Imagen 1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13" name="Imagen 1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14" name="Imagen 1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15" name="Imagen 1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16" name="Imagen 1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178</xdr:row>
      <xdr:rowOff>123825</xdr:rowOff>
    </xdr:from>
    <xdr:ext cx="1218565" cy="962025"/>
    <xdr:pic>
      <xdr:nvPicPr>
        <xdr:cNvPr id="117" name="Imagen 1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18" name="Imagen 1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19" name="Imagen 1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20" name="Imagen 1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21" name="Imagen 1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22" name="Imagen 1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178</xdr:row>
      <xdr:rowOff>123825</xdr:rowOff>
    </xdr:from>
    <xdr:ext cx="1218565" cy="962025"/>
    <xdr:pic>
      <xdr:nvPicPr>
        <xdr:cNvPr id="123" name="Imagen 1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178</xdr:row>
      <xdr:rowOff>123825</xdr:rowOff>
    </xdr:from>
    <xdr:ext cx="1218565" cy="962025"/>
    <xdr:pic>
      <xdr:nvPicPr>
        <xdr:cNvPr id="124" name="Imagen 1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1844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178</xdr:row>
      <xdr:rowOff>123825</xdr:rowOff>
    </xdr:from>
    <xdr:ext cx="1218565" cy="962025"/>
    <xdr:pic>
      <xdr:nvPicPr>
        <xdr:cNvPr id="125" name="Imagen 1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26" name="Imagen 1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27" name="Imagen 1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28" name="Imagen 1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29" name="Imagen 1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30" name="Imagen 1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31" name="Imagen 1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32" name="Imagen 1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188</xdr:row>
      <xdr:rowOff>123825</xdr:rowOff>
    </xdr:from>
    <xdr:ext cx="1218565" cy="962025"/>
    <xdr:pic>
      <xdr:nvPicPr>
        <xdr:cNvPr id="133" name="Imagen 1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34" name="Imagen 1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35" name="Imagen 1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36" name="Imagen 1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37" name="Imagen 1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38" name="Imagen 1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188</xdr:row>
      <xdr:rowOff>123825</xdr:rowOff>
    </xdr:from>
    <xdr:ext cx="1218565" cy="962025"/>
    <xdr:pic>
      <xdr:nvPicPr>
        <xdr:cNvPr id="139" name="Imagen 1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4702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188</xdr:row>
      <xdr:rowOff>123825</xdr:rowOff>
    </xdr:from>
    <xdr:ext cx="1218565" cy="962025"/>
    <xdr:pic>
      <xdr:nvPicPr>
        <xdr:cNvPr id="140" name="Imagen 1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188</xdr:row>
      <xdr:rowOff>123825</xdr:rowOff>
    </xdr:from>
    <xdr:ext cx="1218565" cy="962025"/>
    <xdr:pic>
      <xdr:nvPicPr>
        <xdr:cNvPr id="141" name="Imagen 1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42" name="Imagen 1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43" name="Imagen 1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44" name="Imagen 1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45" name="Imagen 1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46" name="Imagen 1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47" name="Imagen 1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48" name="Imagen 1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198</xdr:row>
      <xdr:rowOff>123825</xdr:rowOff>
    </xdr:from>
    <xdr:ext cx="1218565" cy="962025"/>
    <xdr:pic>
      <xdr:nvPicPr>
        <xdr:cNvPr id="149" name="Imagen 1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50" name="Imagen 1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51" name="Imagen 1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52" name="Imagen 1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53" name="Imagen 1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54" name="Imagen 1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55" name="Imagen 1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198</xdr:row>
      <xdr:rowOff>123825</xdr:rowOff>
    </xdr:from>
    <xdr:ext cx="1218565" cy="962025"/>
    <xdr:pic>
      <xdr:nvPicPr>
        <xdr:cNvPr id="156" name="Imagen 1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198</xdr:row>
      <xdr:rowOff>123825</xdr:rowOff>
    </xdr:from>
    <xdr:ext cx="1218565" cy="962025"/>
    <xdr:pic>
      <xdr:nvPicPr>
        <xdr:cNvPr id="157" name="Imagen 1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75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58" name="Imagen 1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59" name="Imagen 1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60" name="Imagen 1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61" name="Imagen 1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62" name="Imagen 1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63" name="Imagen 1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64" name="Imagen 1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208</xdr:row>
      <xdr:rowOff>123825</xdr:rowOff>
    </xdr:from>
    <xdr:ext cx="1218565" cy="962025"/>
    <xdr:pic>
      <xdr:nvPicPr>
        <xdr:cNvPr id="165" name="Imagen 1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66" name="Imagen 1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67" name="Imagen 1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68" name="Imagen 1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69" name="Imagen 1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70" name="Imagen 1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71" name="Imagen 1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72" name="Imagen 1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208</xdr:row>
      <xdr:rowOff>123825</xdr:rowOff>
    </xdr:from>
    <xdr:ext cx="1218565" cy="962025"/>
    <xdr:pic>
      <xdr:nvPicPr>
        <xdr:cNvPr id="173" name="Imagen 1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74" name="Imagen 1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75" name="Imagen 1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76" name="Imagen 1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77" name="Imagen 1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78" name="Imagen 1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79" name="Imagen 1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80" name="Imagen 1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208</xdr:row>
      <xdr:rowOff>123825</xdr:rowOff>
    </xdr:from>
    <xdr:ext cx="1218565" cy="962025"/>
    <xdr:pic>
      <xdr:nvPicPr>
        <xdr:cNvPr id="181" name="Imagen 1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82" name="Imagen 1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83" name="Imagen 1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84" name="Imagen 1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85" name="Imagen 1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86" name="Imagen 1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87" name="Imagen 1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208</xdr:row>
      <xdr:rowOff>123825</xdr:rowOff>
    </xdr:from>
    <xdr:ext cx="1218565" cy="962025"/>
    <xdr:pic>
      <xdr:nvPicPr>
        <xdr:cNvPr id="188" name="Imagen 1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208</xdr:row>
      <xdr:rowOff>123825</xdr:rowOff>
    </xdr:from>
    <xdr:ext cx="1218565" cy="962025"/>
    <xdr:pic>
      <xdr:nvPicPr>
        <xdr:cNvPr id="189" name="Imagen 1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493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208</xdr:row>
      <xdr:rowOff>142875</xdr:rowOff>
    </xdr:from>
    <xdr:ext cx="1218565" cy="962025"/>
    <xdr:pic>
      <xdr:nvPicPr>
        <xdr:cNvPr id="190" name="Imagen 1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60512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191" name="Imagen 1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192" name="Imagen 1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193" name="Imagen 1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194" name="Imagen 1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195" name="Imagen 1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196" name="Imagen 1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197" name="Imagen 1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198" name="Imagen 1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199" name="Imagen 1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00" name="Imagen 1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01" name="Imagen 2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02" name="Imagen 2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03" name="Imagen 2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04" name="Imagen 2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05" name="Imagen 2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206" name="Imagen 2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07" name="Imagen 2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08" name="Imagen 2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09" name="Imagen 2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10" name="Imagen 2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11" name="Imagen 2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12" name="Imagen 2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13" name="Imagen 2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214" name="Imagen 2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15" name="Imagen 2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16" name="Imagen 2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17" name="Imagen 2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18" name="Imagen 2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19" name="Imagen 2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20" name="Imagen 2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21" name="Imagen 2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222" name="Imagen 2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142875</xdr:rowOff>
    </xdr:from>
    <xdr:ext cx="1218565" cy="962025"/>
    <xdr:pic>
      <xdr:nvPicPr>
        <xdr:cNvPr id="223" name="Imagen 2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24" name="Imagen 2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25" name="Imagen 2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26" name="Imagen 2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27" name="Imagen 2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28" name="Imagen 2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29" name="Imagen 2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30" name="Imagen 2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231" name="Imagen 2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32" name="Imagen 2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33" name="Imagen 2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34" name="Imagen 2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35" name="Imagen 2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36" name="Imagen 2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37" name="Imagen 2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38" name="Imagen 2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239" name="Imagen 2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40" name="Imagen 2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41" name="Imagen 2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42" name="Imagen 2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43" name="Imagen 2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44" name="Imagen 2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45" name="Imagen 2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46" name="Imagen 2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247" name="Imagen 2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48" name="Imagen 2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49" name="Imagen 2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50" name="Imagen 2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51" name="Imagen 2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52" name="Imagen 2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53" name="Imagen 2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219</xdr:row>
      <xdr:rowOff>123825</xdr:rowOff>
    </xdr:from>
    <xdr:ext cx="1218565" cy="962025"/>
    <xdr:pic>
      <xdr:nvPicPr>
        <xdr:cNvPr id="254" name="Imagen 2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123825</xdr:rowOff>
    </xdr:from>
    <xdr:ext cx="1218565" cy="962025"/>
    <xdr:pic>
      <xdr:nvPicPr>
        <xdr:cNvPr id="255" name="Imagen 2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27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219</xdr:row>
      <xdr:rowOff>142875</xdr:rowOff>
    </xdr:from>
    <xdr:ext cx="1218565" cy="962025"/>
    <xdr:pic>
      <xdr:nvPicPr>
        <xdr:cNvPr id="256" name="Imagen 2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896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2</xdr:row>
      <xdr:rowOff>66675</xdr:rowOff>
    </xdr:from>
    <xdr:to>
      <xdr:col>2</xdr:col>
      <xdr:colOff>1313815</xdr:colOff>
      <xdr:row>5</xdr:row>
      <xdr:rowOff>485775</xdr:rowOff>
    </xdr:to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457200"/>
          <a:ext cx="1218565" cy="9906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438150</xdr:colOff>
      <xdr:row>12</xdr:row>
      <xdr:rowOff>38100</xdr:rowOff>
    </xdr:from>
    <xdr:ext cx="1218565" cy="962025"/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495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26</xdr:row>
      <xdr:rowOff>38101</xdr:rowOff>
    </xdr:from>
    <xdr:ext cx="1200150" cy="914400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524876"/>
          <a:ext cx="120015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39</xdr:row>
      <xdr:rowOff>47625</xdr:rowOff>
    </xdr:from>
    <xdr:ext cx="1218565" cy="96202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3849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52</xdr:row>
      <xdr:rowOff>123825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805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52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805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52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805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52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805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52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805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52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805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52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805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52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8059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65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2355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65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2355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65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2355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65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2355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65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2355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65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2355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65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2355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65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2355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75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55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75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55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75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55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75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55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75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55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75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55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75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55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75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55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85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9060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85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9060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85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9060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85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9060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85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9060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85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9060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85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9060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85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9060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2204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2204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2204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2204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2204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2204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95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2204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95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2204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106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106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106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106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106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106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106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106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608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117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957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117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957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117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957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117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957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117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957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117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957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117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957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117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9576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127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243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127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243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127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243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127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243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127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243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127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243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127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243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127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2436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137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27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137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27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137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27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137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27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137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27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137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27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137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27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137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272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147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147</xdr:row>
      <xdr:rowOff>123825</xdr:rowOff>
    </xdr:from>
    <xdr:ext cx="1218565" cy="962025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147</xdr:row>
      <xdr:rowOff>123825</xdr:rowOff>
    </xdr:from>
    <xdr:ext cx="1218565" cy="962025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415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94" name="Imagen 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95" name="Imagen 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96" name="Imagen 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97" name="Imagen 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98" name="Imagen 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99" name="Imagen 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00" name="Imagen 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157</xdr:row>
      <xdr:rowOff>123825</xdr:rowOff>
    </xdr:from>
    <xdr:ext cx="1218565" cy="962025"/>
    <xdr:pic>
      <xdr:nvPicPr>
        <xdr:cNvPr id="101" name="Imagen 1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02" name="Imagen 1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03" name="Imagen 1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04" name="Imagen 1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05" name="Imagen 1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06" name="Imagen 1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07" name="Imagen 1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157</xdr:row>
      <xdr:rowOff>123825</xdr:rowOff>
    </xdr:from>
    <xdr:ext cx="1218565" cy="962025"/>
    <xdr:pic>
      <xdr:nvPicPr>
        <xdr:cNvPr id="108" name="Imagen 1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157</xdr:row>
      <xdr:rowOff>123825</xdr:rowOff>
    </xdr:from>
    <xdr:ext cx="1218565" cy="962025"/>
    <xdr:pic>
      <xdr:nvPicPr>
        <xdr:cNvPr id="109" name="Imagen 1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549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10" name="Imagen 1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11" name="Imagen 1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12" name="Imagen 1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13" name="Imagen 1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14" name="Imagen 1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15" name="Imagen 1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16" name="Imagen 1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167</xdr:row>
      <xdr:rowOff>123825</xdr:rowOff>
    </xdr:from>
    <xdr:ext cx="1218565" cy="962025"/>
    <xdr:pic>
      <xdr:nvPicPr>
        <xdr:cNvPr id="117" name="Imagen 1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18" name="Imagen 1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19" name="Imagen 1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20" name="Imagen 1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21" name="Imagen 1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22" name="Imagen 1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167</xdr:row>
      <xdr:rowOff>123825</xdr:rowOff>
    </xdr:from>
    <xdr:ext cx="1218565" cy="962025"/>
    <xdr:pic>
      <xdr:nvPicPr>
        <xdr:cNvPr id="123" name="Imagen 1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167</xdr:row>
      <xdr:rowOff>123825</xdr:rowOff>
    </xdr:from>
    <xdr:ext cx="1218565" cy="962025"/>
    <xdr:pic>
      <xdr:nvPicPr>
        <xdr:cNvPr id="124" name="Imagen 1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167</xdr:row>
      <xdr:rowOff>123825</xdr:rowOff>
    </xdr:from>
    <xdr:ext cx="1218565" cy="962025"/>
    <xdr:pic>
      <xdr:nvPicPr>
        <xdr:cNvPr id="125" name="Imagen 1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6807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26" name="Imagen 1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27" name="Imagen 1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28" name="Imagen 1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29" name="Imagen 1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30" name="Imagen 1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31" name="Imagen 1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32" name="Imagen 1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222</xdr:row>
      <xdr:rowOff>123825</xdr:rowOff>
    </xdr:from>
    <xdr:ext cx="1218565" cy="962025"/>
    <xdr:pic>
      <xdr:nvPicPr>
        <xdr:cNvPr id="133" name="Imagen 1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34" name="Imagen 1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35" name="Imagen 1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36" name="Imagen 1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37" name="Imagen 1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38" name="Imagen 1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39" name="Imagen 1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222</xdr:row>
      <xdr:rowOff>123825</xdr:rowOff>
    </xdr:from>
    <xdr:ext cx="1218565" cy="962025"/>
    <xdr:pic>
      <xdr:nvPicPr>
        <xdr:cNvPr id="140" name="Imagen 1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222</xdr:row>
      <xdr:rowOff>123825</xdr:rowOff>
    </xdr:from>
    <xdr:ext cx="1218565" cy="962025"/>
    <xdr:pic>
      <xdr:nvPicPr>
        <xdr:cNvPr id="141" name="Imagen 1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1884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42" name="Imagen 1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43" name="Imagen 1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44" name="Imagen 1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45" name="Imagen 1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46" name="Imagen 1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47" name="Imagen 1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48" name="Imagen 1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177</xdr:row>
      <xdr:rowOff>123825</xdr:rowOff>
    </xdr:from>
    <xdr:ext cx="1218565" cy="962025"/>
    <xdr:pic>
      <xdr:nvPicPr>
        <xdr:cNvPr id="149" name="Imagen 1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50" name="Imagen 1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51" name="Imagen 1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52" name="Imagen 1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53" name="Imagen 1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54" name="Imagen 1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55" name="Imagen 1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177</xdr:row>
      <xdr:rowOff>123825</xdr:rowOff>
    </xdr:from>
    <xdr:ext cx="1218565" cy="962025"/>
    <xdr:pic>
      <xdr:nvPicPr>
        <xdr:cNvPr id="156" name="Imagen 1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177</xdr:row>
      <xdr:rowOff>123825</xdr:rowOff>
    </xdr:from>
    <xdr:ext cx="1218565" cy="962025"/>
    <xdr:pic>
      <xdr:nvPicPr>
        <xdr:cNvPr id="157" name="Imagen 1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226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58" name="Imagen 1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59" name="Imagen 1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60" name="Imagen 1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61" name="Imagen 1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62" name="Imagen 1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63" name="Imagen 1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64" name="Imagen 1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187</xdr:row>
      <xdr:rowOff>123825</xdr:rowOff>
    </xdr:from>
    <xdr:ext cx="1218565" cy="962025"/>
    <xdr:pic>
      <xdr:nvPicPr>
        <xdr:cNvPr id="165" name="Imagen 1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66" name="Imagen 1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67" name="Imagen 1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68" name="Imagen 1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69" name="Imagen 1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70" name="Imagen 1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71" name="Imagen 1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72" name="Imagen 1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187</xdr:row>
      <xdr:rowOff>123825</xdr:rowOff>
    </xdr:from>
    <xdr:ext cx="1218565" cy="962025"/>
    <xdr:pic>
      <xdr:nvPicPr>
        <xdr:cNvPr id="173" name="Imagen 1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74" name="Imagen 1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75" name="Imagen 1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76" name="Imagen 1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77" name="Imagen 1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78" name="Imagen 1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79" name="Imagen 1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80" name="Imagen 1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187</xdr:row>
      <xdr:rowOff>123825</xdr:rowOff>
    </xdr:from>
    <xdr:ext cx="1218565" cy="962025"/>
    <xdr:pic>
      <xdr:nvPicPr>
        <xdr:cNvPr id="181" name="Imagen 1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82" name="Imagen 1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83" name="Imagen 1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84" name="Imagen 1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85" name="Imagen 1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86" name="Imagen 1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87" name="Imagen 1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187</xdr:row>
      <xdr:rowOff>123825</xdr:rowOff>
    </xdr:from>
    <xdr:ext cx="1218565" cy="962025"/>
    <xdr:pic>
      <xdr:nvPicPr>
        <xdr:cNvPr id="188" name="Imagen 1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187</xdr:row>
      <xdr:rowOff>123825</xdr:rowOff>
    </xdr:from>
    <xdr:ext cx="1218565" cy="962025"/>
    <xdr:pic>
      <xdr:nvPicPr>
        <xdr:cNvPr id="189" name="Imagen 1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1892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187</xdr:row>
      <xdr:rowOff>142875</xdr:rowOff>
    </xdr:from>
    <xdr:ext cx="1218565" cy="962025"/>
    <xdr:pic>
      <xdr:nvPicPr>
        <xdr:cNvPr id="190" name="Imagen 1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208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191" name="Imagen 1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192" name="Imagen 1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193" name="Imagen 1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194" name="Imagen 1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195" name="Imagen 1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196" name="Imagen 1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197" name="Imagen 1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234</xdr:row>
      <xdr:rowOff>123825</xdr:rowOff>
    </xdr:from>
    <xdr:ext cx="1218565" cy="962025"/>
    <xdr:pic>
      <xdr:nvPicPr>
        <xdr:cNvPr id="198" name="Imagen 1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199" name="Imagen 1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00" name="Imagen 1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01" name="Imagen 2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02" name="Imagen 2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03" name="Imagen 2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04" name="Imagen 2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05" name="Imagen 2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234</xdr:row>
      <xdr:rowOff>123825</xdr:rowOff>
    </xdr:from>
    <xdr:ext cx="1218565" cy="962025"/>
    <xdr:pic>
      <xdr:nvPicPr>
        <xdr:cNvPr id="206" name="Imagen 2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07" name="Imagen 2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08" name="Imagen 2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09" name="Imagen 2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10" name="Imagen 2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11" name="Imagen 2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12" name="Imagen 2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13" name="Imagen 2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234</xdr:row>
      <xdr:rowOff>123825</xdr:rowOff>
    </xdr:from>
    <xdr:ext cx="1218565" cy="962025"/>
    <xdr:pic>
      <xdr:nvPicPr>
        <xdr:cNvPr id="214" name="Imagen 2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15" name="Imagen 2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16" name="Imagen 2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17" name="Imagen 2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18" name="Imagen 2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19" name="Imagen 2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20" name="Imagen 2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21" name="Imagen 2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234</xdr:row>
      <xdr:rowOff>123825</xdr:rowOff>
    </xdr:from>
    <xdr:ext cx="1218565" cy="962025"/>
    <xdr:pic>
      <xdr:nvPicPr>
        <xdr:cNvPr id="222" name="Imagen 2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234</xdr:row>
      <xdr:rowOff>142875</xdr:rowOff>
    </xdr:from>
    <xdr:ext cx="1218565" cy="962025"/>
    <xdr:pic>
      <xdr:nvPicPr>
        <xdr:cNvPr id="223" name="Imagen 2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42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24" name="Imagen 2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25" name="Imagen 2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26" name="Imagen 2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27" name="Imagen 2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28" name="Imagen 2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29" name="Imagen 2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30" name="Imagen 2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234</xdr:row>
      <xdr:rowOff>123825</xdr:rowOff>
    </xdr:from>
    <xdr:ext cx="1218565" cy="962025"/>
    <xdr:pic>
      <xdr:nvPicPr>
        <xdr:cNvPr id="231" name="Imagen 2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32" name="Imagen 2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33" name="Imagen 2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34" name="Imagen 2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35" name="Imagen 2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36" name="Imagen 2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37" name="Imagen 2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38" name="Imagen 2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234</xdr:row>
      <xdr:rowOff>123825</xdr:rowOff>
    </xdr:from>
    <xdr:ext cx="1218565" cy="962025"/>
    <xdr:pic>
      <xdr:nvPicPr>
        <xdr:cNvPr id="239" name="Imagen 2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40" name="Imagen 2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41" name="Imagen 2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42" name="Imagen 2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43" name="Imagen 2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44" name="Imagen 2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45" name="Imagen 2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46" name="Imagen 2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234</xdr:row>
      <xdr:rowOff>123825</xdr:rowOff>
    </xdr:from>
    <xdr:ext cx="1218565" cy="962025"/>
    <xdr:pic>
      <xdr:nvPicPr>
        <xdr:cNvPr id="247" name="Imagen 2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48" name="Imagen 2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49" name="Imagen 2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50" name="Imagen 2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51" name="Imagen 2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52" name="Imagen 2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53" name="Imagen 2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234</xdr:row>
      <xdr:rowOff>123825</xdr:rowOff>
    </xdr:from>
    <xdr:ext cx="1218565" cy="962025"/>
    <xdr:pic>
      <xdr:nvPicPr>
        <xdr:cNvPr id="254" name="Imagen 2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234</xdr:row>
      <xdr:rowOff>123825</xdr:rowOff>
    </xdr:from>
    <xdr:ext cx="1218565" cy="962025"/>
    <xdr:pic>
      <xdr:nvPicPr>
        <xdr:cNvPr id="255" name="Imagen 2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22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234</xdr:row>
      <xdr:rowOff>142875</xdr:rowOff>
    </xdr:from>
    <xdr:ext cx="1218565" cy="962025"/>
    <xdr:pic>
      <xdr:nvPicPr>
        <xdr:cNvPr id="256" name="Imagen 2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9542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2</xdr:row>
      <xdr:rowOff>66675</xdr:rowOff>
    </xdr:from>
    <xdr:to>
      <xdr:col>2</xdr:col>
      <xdr:colOff>1313815</xdr:colOff>
      <xdr:row>5</xdr:row>
      <xdr:rowOff>485775</xdr:rowOff>
    </xdr:to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457200"/>
          <a:ext cx="1218565" cy="9906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438150</xdr:colOff>
      <xdr:row>12</xdr:row>
      <xdr:rowOff>38100</xdr:rowOff>
    </xdr:from>
    <xdr:ext cx="1218565" cy="962025"/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495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27</xdr:row>
      <xdr:rowOff>38101</xdr:rowOff>
    </xdr:from>
    <xdr:ext cx="1200150" cy="914400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515351"/>
          <a:ext cx="120015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40</xdr:row>
      <xdr:rowOff>47625</xdr:rowOff>
    </xdr:from>
    <xdr:ext cx="1218565" cy="96202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2677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54</xdr:row>
      <xdr:rowOff>123825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54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54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54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54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54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54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54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67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67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67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67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67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67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67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67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77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77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77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77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77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77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77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77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87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87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87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87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87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87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87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87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98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98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98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98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98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98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98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98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109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109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109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109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109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109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109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109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120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120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120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120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120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120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120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120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131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131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141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141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141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141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141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141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141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141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151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151</xdr:row>
      <xdr:rowOff>123825</xdr:rowOff>
    </xdr:from>
    <xdr:ext cx="1218565" cy="962025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151</xdr:row>
      <xdr:rowOff>123825</xdr:rowOff>
    </xdr:from>
    <xdr:ext cx="1218565" cy="962025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94" name="Imagen 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95" name="Imagen 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96" name="Imagen 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97" name="Imagen 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98" name="Imagen 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99" name="Imagen 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00" name="Imagen 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161</xdr:row>
      <xdr:rowOff>123825</xdr:rowOff>
    </xdr:from>
    <xdr:ext cx="1218565" cy="962025"/>
    <xdr:pic>
      <xdr:nvPicPr>
        <xdr:cNvPr id="101" name="Imagen 1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02" name="Imagen 1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03" name="Imagen 1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04" name="Imagen 1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05" name="Imagen 1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06" name="Imagen 1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07" name="Imagen 1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161</xdr:row>
      <xdr:rowOff>123825</xdr:rowOff>
    </xdr:from>
    <xdr:ext cx="1218565" cy="962025"/>
    <xdr:pic>
      <xdr:nvPicPr>
        <xdr:cNvPr id="108" name="Imagen 1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161</xdr:row>
      <xdr:rowOff>123825</xdr:rowOff>
    </xdr:from>
    <xdr:ext cx="1218565" cy="962025"/>
    <xdr:pic>
      <xdr:nvPicPr>
        <xdr:cNvPr id="109" name="Imagen 1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10" name="Imagen 1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11" name="Imagen 1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12" name="Imagen 1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13" name="Imagen 1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14" name="Imagen 1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15" name="Imagen 1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16" name="Imagen 1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171</xdr:row>
      <xdr:rowOff>123825</xdr:rowOff>
    </xdr:from>
    <xdr:ext cx="1218565" cy="962025"/>
    <xdr:pic>
      <xdr:nvPicPr>
        <xdr:cNvPr id="117" name="Imagen 1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18" name="Imagen 1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19" name="Imagen 1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20" name="Imagen 1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21" name="Imagen 1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22" name="Imagen 1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171</xdr:row>
      <xdr:rowOff>123825</xdr:rowOff>
    </xdr:from>
    <xdr:ext cx="1218565" cy="962025"/>
    <xdr:pic>
      <xdr:nvPicPr>
        <xdr:cNvPr id="123" name="Imagen 1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124" name="Imagen 1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171</xdr:row>
      <xdr:rowOff>123825</xdr:rowOff>
    </xdr:from>
    <xdr:ext cx="1218565" cy="962025"/>
    <xdr:pic>
      <xdr:nvPicPr>
        <xdr:cNvPr id="125" name="Imagen 1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647700</xdr:colOff>
      <xdr:row>329</xdr:row>
      <xdr:rowOff>133350</xdr:rowOff>
    </xdr:from>
    <xdr:ext cx="1218565" cy="962025"/>
    <xdr:pic>
      <xdr:nvPicPr>
        <xdr:cNvPr id="132" name="Imagen 1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79648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257175</xdr:colOff>
      <xdr:row>212</xdr:row>
      <xdr:rowOff>190500</xdr:rowOff>
    </xdr:from>
    <xdr:ext cx="1218565" cy="962025"/>
    <xdr:pic>
      <xdr:nvPicPr>
        <xdr:cNvPr id="135" name="Imagen 1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77990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42" name="Imagen 1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43" name="Imagen 1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44" name="Imagen 1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45" name="Imagen 1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46" name="Imagen 1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47" name="Imagen 1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48" name="Imagen 1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181</xdr:row>
      <xdr:rowOff>123825</xdr:rowOff>
    </xdr:from>
    <xdr:ext cx="1218565" cy="962025"/>
    <xdr:pic>
      <xdr:nvPicPr>
        <xdr:cNvPr id="149" name="Imagen 1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50" name="Imagen 1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51" name="Imagen 1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52" name="Imagen 1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53" name="Imagen 1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54" name="Imagen 1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55" name="Imagen 1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181</xdr:row>
      <xdr:rowOff>123825</xdr:rowOff>
    </xdr:from>
    <xdr:ext cx="1218565" cy="962025"/>
    <xdr:pic>
      <xdr:nvPicPr>
        <xdr:cNvPr id="156" name="Imagen 1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181</xdr:row>
      <xdr:rowOff>123825</xdr:rowOff>
    </xdr:from>
    <xdr:ext cx="1218565" cy="962025"/>
    <xdr:pic>
      <xdr:nvPicPr>
        <xdr:cNvPr id="157" name="Imagen 1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58" name="Imagen 1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59" name="Imagen 1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60" name="Imagen 1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61" name="Imagen 1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62" name="Imagen 1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63" name="Imagen 1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64" name="Imagen 1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191</xdr:row>
      <xdr:rowOff>123825</xdr:rowOff>
    </xdr:from>
    <xdr:ext cx="1218565" cy="962025"/>
    <xdr:pic>
      <xdr:nvPicPr>
        <xdr:cNvPr id="165" name="Imagen 1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66" name="Imagen 1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67" name="Imagen 1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68" name="Imagen 1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69" name="Imagen 1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70" name="Imagen 1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71" name="Imagen 1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72" name="Imagen 1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191</xdr:row>
      <xdr:rowOff>123825</xdr:rowOff>
    </xdr:from>
    <xdr:ext cx="1218565" cy="962025"/>
    <xdr:pic>
      <xdr:nvPicPr>
        <xdr:cNvPr id="173" name="Imagen 1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74" name="Imagen 1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75" name="Imagen 1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76" name="Imagen 1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77" name="Imagen 1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78" name="Imagen 1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79" name="Imagen 1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80" name="Imagen 1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191</xdr:row>
      <xdr:rowOff>123825</xdr:rowOff>
    </xdr:from>
    <xdr:ext cx="1218565" cy="962025"/>
    <xdr:pic>
      <xdr:nvPicPr>
        <xdr:cNvPr id="181" name="Imagen 1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82" name="Imagen 1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83" name="Imagen 1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84" name="Imagen 1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85" name="Imagen 1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86" name="Imagen 1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87" name="Imagen 1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191</xdr:row>
      <xdr:rowOff>123825</xdr:rowOff>
    </xdr:from>
    <xdr:ext cx="1218565" cy="962025"/>
    <xdr:pic>
      <xdr:nvPicPr>
        <xdr:cNvPr id="188" name="Imagen 1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191</xdr:row>
      <xdr:rowOff>123825</xdr:rowOff>
    </xdr:from>
    <xdr:ext cx="1218565" cy="962025"/>
    <xdr:pic>
      <xdr:nvPicPr>
        <xdr:cNvPr id="189" name="Imagen 1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191</xdr:row>
      <xdr:rowOff>142875</xdr:rowOff>
    </xdr:from>
    <xdr:ext cx="1218565" cy="962025"/>
    <xdr:pic>
      <xdr:nvPicPr>
        <xdr:cNvPr id="190" name="Imagen 1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302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201</xdr:row>
      <xdr:rowOff>123825</xdr:rowOff>
    </xdr:from>
    <xdr:ext cx="1218565" cy="962025"/>
    <xdr:pic>
      <xdr:nvPicPr>
        <xdr:cNvPr id="257" name="Imagen 2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73933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201</xdr:row>
      <xdr:rowOff>123825</xdr:rowOff>
    </xdr:from>
    <xdr:ext cx="1218565" cy="962025"/>
    <xdr:pic>
      <xdr:nvPicPr>
        <xdr:cNvPr id="258" name="Imagen 2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73933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201</xdr:row>
      <xdr:rowOff>123825</xdr:rowOff>
    </xdr:from>
    <xdr:ext cx="1218565" cy="962025"/>
    <xdr:pic>
      <xdr:nvPicPr>
        <xdr:cNvPr id="259" name="Imagen 2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73933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201</xdr:row>
      <xdr:rowOff>123825</xdr:rowOff>
    </xdr:from>
    <xdr:ext cx="1218565" cy="962025"/>
    <xdr:pic>
      <xdr:nvPicPr>
        <xdr:cNvPr id="260" name="Imagen 2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73933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201</xdr:row>
      <xdr:rowOff>123825</xdr:rowOff>
    </xdr:from>
    <xdr:ext cx="1218565" cy="962025"/>
    <xdr:pic>
      <xdr:nvPicPr>
        <xdr:cNvPr id="261" name="Imagen 2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73933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201</xdr:row>
      <xdr:rowOff>123825</xdr:rowOff>
    </xdr:from>
    <xdr:ext cx="1218565" cy="962025"/>
    <xdr:pic>
      <xdr:nvPicPr>
        <xdr:cNvPr id="262" name="Imagen 2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739330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201</xdr:row>
      <xdr:rowOff>142875</xdr:rowOff>
    </xdr:from>
    <xdr:ext cx="1218565" cy="962025"/>
    <xdr:pic>
      <xdr:nvPicPr>
        <xdr:cNvPr id="263" name="Imagen 2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73952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64" name="Imagen 2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65" name="Imagen 2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66" name="Imagen 2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67" name="Imagen 2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68" name="Imagen 2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69" name="Imagen 2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70" name="Imagen 2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211</xdr:row>
      <xdr:rowOff>0</xdr:rowOff>
    </xdr:from>
    <xdr:ext cx="1218565" cy="962025"/>
    <xdr:pic>
      <xdr:nvPicPr>
        <xdr:cNvPr id="271" name="Imagen 2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0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72" name="Imagen 2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73" name="Imagen 2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74" name="Imagen 2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75" name="Imagen 2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76" name="Imagen 2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77" name="Imagen 2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78" name="Imagen 2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211</xdr:row>
      <xdr:rowOff>0</xdr:rowOff>
    </xdr:from>
    <xdr:ext cx="1218565" cy="962025"/>
    <xdr:pic>
      <xdr:nvPicPr>
        <xdr:cNvPr id="279" name="Imagen 2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80" name="Imagen 2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81" name="Imagen 2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82" name="Imagen 2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83" name="Imagen 2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84" name="Imagen 2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85" name="Imagen 2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86" name="Imagen 2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211</xdr:row>
      <xdr:rowOff>0</xdr:rowOff>
    </xdr:from>
    <xdr:ext cx="1218565" cy="962025"/>
    <xdr:pic>
      <xdr:nvPicPr>
        <xdr:cNvPr id="287" name="Imagen 2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211</xdr:row>
      <xdr:rowOff>0</xdr:rowOff>
    </xdr:from>
    <xdr:ext cx="1218565" cy="962025"/>
    <xdr:pic>
      <xdr:nvPicPr>
        <xdr:cNvPr id="288" name="Imagen 2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2</xdr:row>
      <xdr:rowOff>66675</xdr:rowOff>
    </xdr:from>
    <xdr:to>
      <xdr:col>2</xdr:col>
      <xdr:colOff>1313815</xdr:colOff>
      <xdr:row>7</xdr:row>
      <xdr:rowOff>104775</xdr:rowOff>
    </xdr:to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457200"/>
          <a:ext cx="1218565" cy="9906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438150</xdr:colOff>
      <xdr:row>26</xdr:row>
      <xdr:rowOff>38100</xdr:rowOff>
    </xdr:from>
    <xdr:ext cx="1218565" cy="962025"/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3495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47</xdr:row>
      <xdr:rowOff>38101</xdr:rowOff>
    </xdr:from>
    <xdr:ext cx="1200150" cy="914400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515351"/>
          <a:ext cx="120015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69</xdr:row>
      <xdr:rowOff>47625</xdr:rowOff>
    </xdr:from>
    <xdr:ext cx="1218565" cy="96202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2677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93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878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118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83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128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3173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138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7441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149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8895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160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4375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78714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400050</xdr:colOff>
      <xdr:row>171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9263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182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3766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192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4405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202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202</xdr:row>
      <xdr:rowOff>123825</xdr:rowOff>
    </xdr:from>
    <xdr:ext cx="1218565" cy="962025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7548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4" name="Imagen 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5" name="Imagen 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6" name="Imagen 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7" name="Imagen 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8" name="Imagen 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9" name="Imagen 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0" name="Imagen 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212</xdr:row>
      <xdr:rowOff>123825</xdr:rowOff>
    </xdr:from>
    <xdr:ext cx="1218565" cy="962025"/>
    <xdr:pic>
      <xdr:nvPicPr>
        <xdr:cNvPr id="101" name="Imagen 1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2" name="Imagen 1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3" name="Imagen 1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4" name="Imagen 1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5" name="Imagen 1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6" name="Imagen 1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7" name="Imagen 1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8" name="Imagen 1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212</xdr:row>
      <xdr:rowOff>123825</xdr:rowOff>
    </xdr:from>
    <xdr:ext cx="1218565" cy="962025"/>
    <xdr:pic>
      <xdr:nvPicPr>
        <xdr:cNvPr id="109" name="Imagen 1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06825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0" name="Imagen 1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1" name="Imagen 1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2" name="Imagen 1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3" name="Imagen 1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4" name="Imagen 1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5" name="Imagen 1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6" name="Imagen 1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222</xdr:row>
      <xdr:rowOff>123825</xdr:rowOff>
    </xdr:from>
    <xdr:ext cx="1218565" cy="962025"/>
    <xdr:pic>
      <xdr:nvPicPr>
        <xdr:cNvPr id="117" name="Imagen 1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8" name="Imagen 1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9" name="Imagen 1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20" name="Imagen 1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21" name="Imagen 1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22" name="Imagen 1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222</xdr:row>
      <xdr:rowOff>123825</xdr:rowOff>
    </xdr:from>
    <xdr:ext cx="1218565" cy="962025"/>
    <xdr:pic>
      <xdr:nvPicPr>
        <xdr:cNvPr id="123" name="Imagen 1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24" name="Imagen 1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222</xdr:row>
      <xdr:rowOff>123825</xdr:rowOff>
    </xdr:from>
    <xdr:ext cx="1218565" cy="962025"/>
    <xdr:pic>
      <xdr:nvPicPr>
        <xdr:cNvPr id="125" name="Imagen 1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39400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647700</xdr:colOff>
      <xdr:row>392</xdr:row>
      <xdr:rowOff>133350</xdr:rowOff>
    </xdr:from>
    <xdr:ext cx="1218565" cy="962025"/>
    <xdr:pic>
      <xdr:nvPicPr>
        <xdr:cNvPr id="126" name="Imagen 1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0554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28" name="Imagen 1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29" name="Imagen 1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0" name="Imagen 1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1" name="Imagen 1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2" name="Imagen 1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3" name="Imagen 1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4" name="Imagen 1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232</xdr:row>
      <xdr:rowOff>123825</xdr:rowOff>
    </xdr:from>
    <xdr:ext cx="1218565" cy="962025"/>
    <xdr:pic>
      <xdr:nvPicPr>
        <xdr:cNvPr id="135" name="Imagen 1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6" name="Imagen 1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7" name="Imagen 1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8" name="Imagen 1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9" name="Imagen 1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0" name="Imagen 1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1" name="Imagen 1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2" name="Imagen 1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232</xdr:row>
      <xdr:rowOff>123825</xdr:rowOff>
    </xdr:from>
    <xdr:ext cx="1218565" cy="962025"/>
    <xdr:pic>
      <xdr:nvPicPr>
        <xdr:cNvPr id="143" name="Imagen 1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7321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4" name="Imagen 1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5" name="Imagen 1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6" name="Imagen 1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7" name="Imagen 1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8" name="Imagen 1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9" name="Imagen 1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0" name="Imagen 1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242</xdr:row>
      <xdr:rowOff>123825</xdr:rowOff>
    </xdr:from>
    <xdr:ext cx="1218565" cy="962025"/>
    <xdr:pic>
      <xdr:nvPicPr>
        <xdr:cNvPr id="151" name="Imagen 1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2" name="Imagen 1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3" name="Imagen 1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4" name="Imagen 1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5" name="Imagen 1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6" name="Imagen 1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7" name="Imagen 1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8" name="Imagen 1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242</xdr:row>
      <xdr:rowOff>123825</xdr:rowOff>
    </xdr:from>
    <xdr:ext cx="1218565" cy="962025"/>
    <xdr:pic>
      <xdr:nvPicPr>
        <xdr:cNvPr id="159" name="Imagen 1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0" name="Imagen 1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1" name="Imagen 1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2" name="Imagen 1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3" name="Imagen 1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4" name="Imagen 1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5" name="Imagen 1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6" name="Imagen 1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242</xdr:row>
      <xdr:rowOff>123825</xdr:rowOff>
    </xdr:from>
    <xdr:ext cx="1218565" cy="962025"/>
    <xdr:pic>
      <xdr:nvPicPr>
        <xdr:cNvPr id="167" name="Imagen 1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8" name="Imagen 1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9" name="Imagen 1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0" name="Imagen 1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1" name="Imagen 1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2" name="Imagen 1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3" name="Imagen 1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4" name="Imagen 1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242</xdr:row>
      <xdr:rowOff>123825</xdr:rowOff>
    </xdr:from>
    <xdr:ext cx="1218565" cy="962025"/>
    <xdr:pic>
      <xdr:nvPicPr>
        <xdr:cNvPr id="175" name="Imagen 1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283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242</xdr:row>
      <xdr:rowOff>142875</xdr:rowOff>
    </xdr:from>
    <xdr:ext cx="1218565" cy="962025"/>
    <xdr:pic>
      <xdr:nvPicPr>
        <xdr:cNvPr id="176" name="Imagen 1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0302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77" name="Imagen 1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6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78" name="Imagen 1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6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79" name="Imagen 1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6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80" name="Imagen 1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6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81" name="Imagen 1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6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82" name="Imagen 1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6079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252</xdr:row>
      <xdr:rowOff>142875</xdr:rowOff>
    </xdr:from>
    <xdr:ext cx="1218565" cy="962025"/>
    <xdr:pic>
      <xdr:nvPicPr>
        <xdr:cNvPr id="183" name="Imagen 1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36270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4" name="Imagen 1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5" name="Imagen 1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6" name="Imagen 1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7" name="Imagen 1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8" name="Imagen 1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9" name="Imagen 1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0" name="Imagen 1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262</xdr:row>
      <xdr:rowOff>0</xdr:rowOff>
    </xdr:from>
    <xdr:ext cx="1218565" cy="962025"/>
    <xdr:pic>
      <xdr:nvPicPr>
        <xdr:cNvPr id="191" name="Imagen 1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2" name="Imagen 1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3" name="Imagen 1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4" name="Imagen 1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5" name="Imagen 1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6" name="Imagen 1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7" name="Imagen 1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8" name="Imagen 1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262</xdr:row>
      <xdr:rowOff>0</xdr:rowOff>
    </xdr:from>
    <xdr:ext cx="1218565" cy="962025"/>
    <xdr:pic>
      <xdr:nvPicPr>
        <xdr:cNvPr id="199" name="Imagen 1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200" name="Imagen 1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201" name="Imagen 2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202" name="Imagen 2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41" name="Imagen 2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42" name="Imagen 2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43" name="Imagen 2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44" name="Imagen 2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45" name="Imagen 2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46" name="Imagen 2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47" name="Imagen 2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273</xdr:row>
      <xdr:rowOff>0</xdr:rowOff>
    </xdr:from>
    <xdr:ext cx="1218565" cy="962025"/>
    <xdr:pic>
      <xdr:nvPicPr>
        <xdr:cNvPr id="248" name="Imagen 2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49" name="Imagen 2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50" name="Imagen 2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51" name="Imagen 2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52" name="Imagen 2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53" name="Imagen 2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54" name="Imagen 2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55" name="Imagen 2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273</xdr:row>
      <xdr:rowOff>0</xdr:rowOff>
    </xdr:from>
    <xdr:ext cx="1218565" cy="962025"/>
    <xdr:pic>
      <xdr:nvPicPr>
        <xdr:cNvPr id="256" name="Imagen 2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57" name="Imagen 2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58" name="Imagen 2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59" name="Imagen 2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700-000003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9141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2</xdr:row>
      <xdr:rowOff>66676</xdr:rowOff>
    </xdr:from>
    <xdr:to>
      <xdr:col>2</xdr:col>
      <xdr:colOff>1256665</xdr:colOff>
      <xdr:row>5</xdr:row>
      <xdr:rowOff>542926</xdr:rowOff>
    </xdr:to>
    <xdr:pic>
      <xdr:nvPicPr>
        <xdr:cNvPr id="2" name="Imagen 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514351"/>
          <a:ext cx="1218565" cy="10477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438150</xdr:colOff>
      <xdr:row>26</xdr:row>
      <xdr:rowOff>38100</xdr:rowOff>
    </xdr:from>
    <xdr:ext cx="1218565" cy="962025"/>
    <xdr:pic>
      <xdr:nvPicPr>
        <xdr:cNvPr id="3" name="Imagen 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6770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47</xdr:row>
      <xdr:rowOff>38101</xdr:rowOff>
    </xdr:from>
    <xdr:ext cx="1200150" cy="914400"/>
    <xdr:pic>
      <xdr:nvPicPr>
        <xdr:cNvPr id="4" name="Imagen 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3258801"/>
          <a:ext cx="1200150" cy="914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69</xdr:row>
      <xdr:rowOff>47625</xdr:rowOff>
    </xdr:from>
    <xdr:ext cx="1218565" cy="962025"/>
    <xdr:pic>
      <xdr:nvPicPr>
        <xdr:cNvPr id="5" name="Imagen 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99167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6" name="Imagen 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624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7" name="Imagen 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624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8" name="Imagen 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624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9" name="Imagen 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624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10" name="Imagen 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624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11" name="Imagen 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624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93</xdr:row>
      <xdr:rowOff>123825</xdr:rowOff>
    </xdr:from>
    <xdr:ext cx="1218565" cy="962025"/>
    <xdr:pic>
      <xdr:nvPicPr>
        <xdr:cNvPr id="12" name="Imagen 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624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93</xdr:row>
      <xdr:rowOff>123825</xdr:rowOff>
    </xdr:from>
    <xdr:ext cx="1218565" cy="962025"/>
    <xdr:pic>
      <xdr:nvPicPr>
        <xdr:cNvPr id="13" name="Imagen 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6241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4" name="Imagen 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2823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5" name="Imagen 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2823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6" name="Imagen 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2823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7" name="Imagen 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2823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8" name="Imagen 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2823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19" name="Imagen 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2823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118</xdr:row>
      <xdr:rowOff>123825</xdr:rowOff>
    </xdr:from>
    <xdr:ext cx="1218565" cy="962025"/>
    <xdr:pic>
      <xdr:nvPicPr>
        <xdr:cNvPr id="20" name="Imagen 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2823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118</xdr:row>
      <xdr:rowOff>123825</xdr:rowOff>
    </xdr:from>
    <xdr:ext cx="1218565" cy="962025"/>
    <xdr:pic>
      <xdr:nvPicPr>
        <xdr:cNvPr id="21" name="Imagen 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28231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2" name="Imagen 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5880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3" name="Imagen 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5880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4" name="Imagen 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5880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5" name="Imagen 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5880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6" name="Imagen 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5880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7" name="Imagen 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5880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128</xdr:row>
      <xdr:rowOff>123825</xdr:rowOff>
    </xdr:from>
    <xdr:ext cx="1218565" cy="962025"/>
    <xdr:pic>
      <xdr:nvPicPr>
        <xdr:cNvPr id="28" name="Imagen 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5880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128</xdr:row>
      <xdr:rowOff>123825</xdr:rowOff>
    </xdr:from>
    <xdr:ext cx="1218565" cy="962025"/>
    <xdr:pic>
      <xdr:nvPicPr>
        <xdr:cNvPr id="29" name="Imagen 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5880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0" name="Imagen 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912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1" name="Imagen 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912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2" name="Imagen 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912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3" name="Imagen 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912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4" name="Imagen 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912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5" name="Imagen 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912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138</xdr:row>
      <xdr:rowOff>123825</xdr:rowOff>
    </xdr:from>
    <xdr:ext cx="1218565" cy="962025"/>
    <xdr:pic>
      <xdr:nvPicPr>
        <xdr:cNvPr id="36" name="Imagen 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912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138</xdr:row>
      <xdr:rowOff>123825</xdr:rowOff>
    </xdr:from>
    <xdr:ext cx="1218565" cy="962025"/>
    <xdr:pic>
      <xdr:nvPicPr>
        <xdr:cNvPr id="37" name="Imagen 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91287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38" name="Imagen 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2548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39" name="Imagen 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2548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40" name="Imagen 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2548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41" name="Imagen 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2548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42" name="Imagen 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2548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43" name="Imagen 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2548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149</xdr:row>
      <xdr:rowOff>123825</xdr:rowOff>
    </xdr:from>
    <xdr:ext cx="1218565" cy="962025"/>
    <xdr:pic>
      <xdr:nvPicPr>
        <xdr:cNvPr id="44" name="Imagen 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2548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149</xdr:row>
      <xdr:rowOff>123825</xdr:rowOff>
    </xdr:from>
    <xdr:ext cx="1218565" cy="962025"/>
    <xdr:pic>
      <xdr:nvPicPr>
        <xdr:cNvPr id="45" name="Imagen 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25481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46" name="Imagen 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5758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47" name="Imagen 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5758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48" name="Imagen 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5758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49" name="Imagen 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5758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50" name="Imagen 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5758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51" name="Imagen 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5758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160</xdr:row>
      <xdr:rowOff>123825</xdr:rowOff>
    </xdr:from>
    <xdr:ext cx="1218565" cy="962025"/>
    <xdr:pic>
      <xdr:nvPicPr>
        <xdr:cNvPr id="52" name="Imagen 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5758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160</xdr:row>
      <xdr:rowOff>123825</xdr:rowOff>
    </xdr:from>
    <xdr:ext cx="1218565" cy="962025"/>
    <xdr:pic>
      <xdr:nvPicPr>
        <xdr:cNvPr id="53" name="Imagen 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57581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4" name="Imagen 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9263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5" name="Imagen 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9263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6" name="Imagen 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9263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7" name="Imagen 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9263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8" name="Imagen 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9263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171</xdr:row>
      <xdr:rowOff>123825</xdr:rowOff>
    </xdr:from>
    <xdr:ext cx="1218565" cy="962025"/>
    <xdr:pic>
      <xdr:nvPicPr>
        <xdr:cNvPr id="59" name="Imagen 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9263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400050</xdr:colOff>
      <xdr:row>171</xdr:row>
      <xdr:rowOff>123825</xdr:rowOff>
    </xdr:from>
    <xdr:ext cx="1218565" cy="962025"/>
    <xdr:pic>
      <xdr:nvPicPr>
        <xdr:cNvPr id="60" name="Imagen 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92633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1" name="Imagen 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330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2" name="Imagen 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330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3" name="Imagen 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330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4" name="Imagen 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330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5" name="Imagen 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330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6" name="Imagen 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330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182</xdr:row>
      <xdr:rowOff>123825</xdr:rowOff>
    </xdr:from>
    <xdr:ext cx="1218565" cy="962025"/>
    <xdr:pic>
      <xdr:nvPicPr>
        <xdr:cNvPr id="67" name="Imagen 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330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182</xdr:row>
      <xdr:rowOff>123825</xdr:rowOff>
    </xdr:from>
    <xdr:ext cx="1218565" cy="962025"/>
    <xdr:pic>
      <xdr:nvPicPr>
        <xdr:cNvPr id="68" name="Imagen 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3303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69" name="Imagen 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53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0" name="Imagen 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53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1" name="Imagen 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53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2" name="Imagen 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53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3" name="Imagen 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53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4" name="Imagen 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53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192</xdr:row>
      <xdr:rowOff>123825</xdr:rowOff>
    </xdr:from>
    <xdr:ext cx="1218565" cy="962025"/>
    <xdr:pic>
      <xdr:nvPicPr>
        <xdr:cNvPr id="75" name="Imagen 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53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192</xdr:row>
      <xdr:rowOff>123825</xdr:rowOff>
    </xdr:from>
    <xdr:ext cx="1218565" cy="962025"/>
    <xdr:pic>
      <xdr:nvPicPr>
        <xdr:cNvPr id="76" name="Imagen 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53116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77" name="Imagen 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78" name="Imagen 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79" name="Imagen 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0" name="Imagen 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1" name="Imagen 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2" name="Imagen 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3" name="Imagen 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202</xdr:row>
      <xdr:rowOff>123825</xdr:rowOff>
    </xdr:from>
    <xdr:ext cx="1218565" cy="962025"/>
    <xdr:pic>
      <xdr:nvPicPr>
        <xdr:cNvPr id="84" name="Imagen 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5" name="Imagen 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6" name="Imagen 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7" name="Imagen 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8" name="Imagen 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89" name="Imagen 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90" name="Imagen 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202</xdr:row>
      <xdr:rowOff>123825</xdr:rowOff>
    </xdr:from>
    <xdr:ext cx="1218565" cy="962025"/>
    <xdr:pic>
      <xdr:nvPicPr>
        <xdr:cNvPr id="91" name="Imagen 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202</xdr:row>
      <xdr:rowOff>123825</xdr:rowOff>
    </xdr:from>
    <xdr:ext cx="1218565" cy="962025"/>
    <xdr:pic>
      <xdr:nvPicPr>
        <xdr:cNvPr id="92" name="Imagen 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5978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3" name="Imagen 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4" name="Imagen 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5" name="Imagen 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6" name="Imagen 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7" name="Imagen 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8" name="Imagen 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99" name="Imagen 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212</xdr:row>
      <xdr:rowOff>123825</xdr:rowOff>
    </xdr:from>
    <xdr:ext cx="1218565" cy="962025"/>
    <xdr:pic>
      <xdr:nvPicPr>
        <xdr:cNvPr id="100" name="Imagen 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1" name="Imagen 1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2" name="Imagen 1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3" name="Imagen 1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4" name="Imagen 1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5" name="Imagen 1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6" name="Imagen 1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212</xdr:row>
      <xdr:rowOff>123825</xdr:rowOff>
    </xdr:from>
    <xdr:ext cx="1218565" cy="962025"/>
    <xdr:pic>
      <xdr:nvPicPr>
        <xdr:cNvPr id="107" name="Imagen 1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212</xdr:row>
      <xdr:rowOff>123825</xdr:rowOff>
    </xdr:from>
    <xdr:ext cx="1218565" cy="962025"/>
    <xdr:pic>
      <xdr:nvPicPr>
        <xdr:cNvPr id="108" name="Imagen 1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16362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09" name="Imagen 1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0" name="Imagen 1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1" name="Imagen 1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2" name="Imagen 1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3" name="Imagen 1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4" name="Imagen 1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5" name="Imagen 1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222</xdr:row>
      <xdr:rowOff>123825</xdr:rowOff>
    </xdr:from>
    <xdr:ext cx="1218565" cy="962025"/>
    <xdr:pic>
      <xdr:nvPicPr>
        <xdr:cNvPr id="116" name="Imagen 1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7" name="Imagen 1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8" name="Imagen 1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19" name="Imagen 1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20" name="Imagen 1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21" name="Imagen 1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222</xdr:row>
      <xdr:rowOff>123825</xdr:rowOff>
    </xdr:from>
    <xdr:ext cx="1218565" cy="962025"/>
    <xdr:pic>
      <xdr:nvPicPr>
        <xdr:cNvPr id="122" name="Imagen 1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222</xdr:row>
      <xdr:rowOff>123825</xdr:rowOff>
    </xdr:from>
    <xdr:ext cx="1218565" cy="962025"/>
    <xdr:pic>
      <xdr:nvPicPr>
        <xdr:cNvPr id="123" name="Imagen 1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222</xdr:row>
      <xdr:rowOff>123825</xdr:rowOff>
    </xdr:from>
    <xdr:ext cx="1218565" cy="962025"/>
    <xdr:pic>
      <xdr:nvPicPr>
        <xdr:cNvPr id="124" name="Imagen 1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5122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647700</xdr:colOff>
      <xdr:row>402</xdr:row>
      <xdr:rowOff>133350</xdr:rowOff>
    </xdr:from>
    <xdr:ext cx="1218565" cy="962025"/>
    <xdr:pic>
      <xdr:nvPicPr>
        <xdr:cNvPr id="125" name="Imagen 1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47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26" name="Imagen 1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27" name="Imagen 1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28" name="Imagen 1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29" name="Imagen 1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0" name="Imagen 1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1" name="Imagen 1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2" name="Imagen 1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232</xdr:row>
      <xdr:rowOff>123825</xdr:rowOff>
    </xdr:from>
    <xdr:ext cx="1218565" cy="962025"/>
    <xdr:pic>
      <xdr:nvPicPr>
        <xdr:cNvPr id="133" name="Imagen 1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4" name="Imagen 1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5" name="Imagen 1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6" name="Imagen 1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7" name="Imagen 1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8" name="Imagen 1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39" name="Imagen 13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232</xdr:row>
      <xdr:rowOff>123825</xdr:rowOff>
    </xdr:from>
    <xdr:ext cx="1218565" cy="962025"/>
    <xdr:pic>
      <xdr:nvPicPr>
        <xdr:cNvPr id="140" name="Imagen 13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232</xdr:row>
      <xdr:rowOff>123825</xdr:rowOff>
    </xdr:from>
    <xdr:ext cx="1218565" cy="962025"/>
    <xdr:pic>
      <xdr:nvPicPr>
        <xdr:cNvPr id="141" name="Imagen 14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85323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2" name="Imagen 14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3" name="Imagen 14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4" name="Imagen 14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5" name="Imagen 14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6" name="Imagen 14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7" name="Imagen 14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48" name="Imagen 14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242</xdr:row>
      <xdr:rowOff>123825</xdr:rowOff>
    </xdr:from>
    <xdr:ext cx="1218565" cy="962025"/>
    <xdr:pic>
      <xdr:nvPicPr>
        <xdr:cNvPr id="149" name="Imagen 14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0" name="Imagen 14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1" name="Imagen 15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2" name="Imagen 15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3" name="Imagen 15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4" name="Imagen 15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5" name="Imagen 15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6" name="Imagen 15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242</xdr:row>
      <xdr:rowOff>123825</xdr:rowOff>
    </xdr:from>
    <xdr:ext cx="1218565" cy="962025"/>
    <xdr:pic>
      <xdr:nvPicPr>
        <xdr:cNvPr id="157" name="Imagen 15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8" name="Imagen 15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59" name="Imagen 15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0" name="Imagen 15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1" name="Imagen 16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2" name="Imagen 16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3" name="Imagen 16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4" name="Imagen 16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242</xdr:row>
      <xdr:rowOff>123825</xdr:rowOff>
    </xdr:from>
    <xdr:ext cx="1218565" cy="962025"/>
    <xdr:pic>
      <xdr:nvPicPr>
        <xdr:cNvPr id="165" name="Imagen 16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6" name="Imagen 16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7" name="Imagen 16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8" name="Imagen 16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69" name="Imagen 16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0" name="Imagen 16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1" name="Imagen 17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242</xdr:row>
      <xdr:rowOff>123825</xdr:rowOff>
    </xdr:from>
    <xdr:ext cx="1218565" cy="962025"/>
    <xdr:pic>
      <xdr:nvPicPr>
        <xdr:cNvPr id="172" name="Imagen 17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242</xdr:row>
      <xdr:rowOff>123825</xdr:rowOff>
    </xdr:from>
    <xdr:ext cx="1218565" cy="962025"/>
    <xdr:pic>
      <xdr:nvPicPr>
        <xdr:cNvPr id="173" name="Imagen 17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242</xdr:row>
      <xdr:rowOff>142875</xdr:rowOff>
    </xdr:from>
    <xdr:ext cx="1218565" cy="962025"/>
    <xdr:pic>
      <xdr:nvPicPr>
        <xdr:cNvPr id="174" name="Imagen 17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565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75" name="Imagen 17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4847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76" name="Imagen 17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4847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77" name="Imagen 17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4847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78" name="Imagen 17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4847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79" name="Imagen 17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4847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252</xdr:row>
      <xdr:rowOff>123825</xdr:rowOff>
    </xdr:from>
    <xdr:ext cx="1218565" cy="962025"/>
    <xdr:pic>
      <xdr:nvPicPr>
        <xdr:cNvPr id="180" name="Imagen 17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484745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252</xdr:row>
      <xdr:rowOff>142875</xdr:rowOff>
    </xdr:from>
    <xdr:ext cx="1218565" cy="962025"/>
    <xdr:pic>
      <xdr:nvPicPr>
        <xdr:cNvPr id="181" name="Imagen 18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4866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2" name="Imagen 18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3" name="Imagen 18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4" name="Imagen 18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5" name="Imagen 18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6" name="Imagen 18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7" name="Imagen 18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88" name="Imagen 18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262</xdr:row>
      <xdr:rowOff>0</xdr:rowOff>
    </xdr:from>
    <xdr:ext cx="1218565" cy="962025"/>
    <xdr:pic>
      <xdr:nvPicPr>
        <xdr:cNvPr id="189" name="Imagen 18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0" name="Imagen 18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1" name="Imagen 19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2" name="Imagen 19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3" name="Imagen 19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4" name="Imagen 19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5" name="Imagen 19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6" name="Imagen 19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262</xdr:row>
      <xdr:rowOff>0</xdr:rowOff>
    </xdr:from>
    <xdr:ext cx="1218565" cy="962025"/>
    <xdr:pic>
      <xdr:nvPicPr>
        <xdr:cNvPr id="197" name="Imagen 19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8" name="Imagen 19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199" name="Imagen 19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262</xdr:row>
      <xdr:rowOff>0</xdr:rowOff>
    </xdr:from>
    <xdr:ext cx="1218565" cy="962025"/>
    <xdr:pic>
      <xdr:nvPicPr>
        <xdr:cNvPr id="200" name="Imagen 19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79621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01" name="Imagen 20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02" name="Imagen 20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03" name="Imagen 20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04" name="Imagen 20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05" name="Imagen 20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06" name="Imagen 20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07" name="Imagen 20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C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273</xdr:row>
      <xdr:rowOff>0</xdr:rowOff>
    </xdr:from>
    <xdr:ext cx="1218565" cy="962025"/>
    <xdr:pic>
      <xdr:nvPicPr>
        <xdr:cNvPr id="208" name="Imagen 20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09" name="Imagen 20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10" name="Imagen 20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11" name="Imagen 21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12" name="Imagen 21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13" name="Imagen 21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14" name="Imagen 21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15" name="Imagen 21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273</xdr:row>
      <xdr:rowOff>0</xdr:rowOff>
    </xdr:from>
    <xdr:ext cx="1218565" cy="962025"/>
    <xdr:pic>
      <xdr:nvPicPr>
        <xdr:cNvPr id="216" name="Imagen 21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17" name="Imagen 21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18" name="Imagen 21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273</xdr:row>
      <xdr:rowOff>0</xdr:rowOff>
    </xdr:from>
    <xdr:ext cx="1218565" cy="962025"/>
    <xdr:pic>
      <xdr:nvPicPr>
        <xdr:cNvPr id="219" name="Imagen 21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08577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104775</xdr:colOff>
      <xdr:row>287</xdr:row>
      <xdr:rowOff>19050</xdr:rowOff>
    </xdr:from>
    <xdr:ext cx="1218565" cy="962025"/>
    <xdr:pic>
      <xdr:nvPicPr>
        <xdr:cNvPr id="220" name="Imagen 21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83248500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21" name="Imagen 22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22" name="Imagen 22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23" name="Imagen 22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D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24" name="Imagen 22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25" name="Imagen 22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26" name="Imagen 22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27" name="Imagen 22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287</xdr:row>
      <xdr:rowOff>0</xdr:rowOff>
    </xdr:from>
    <xdr:ext cx="1218565" cy="962025"/>
    <xdr:pic>
      <xdr:nvPicPr>
        <xdr:cNvPr id="228" name="Imagen 22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29" name="Imagen 228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30" name="Imagen 229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31" name="Imagen 230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32" name="Imagen 231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33" name="Imagen 232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34" name="Imagen 233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35" name="Imagen 234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287</xdr:row>
      <xdr:rowOff>0</xdr:rowOff>
    </xdr:from>
    <xdr:ext cx="1218565" cy="962025"/>
    <xdr:pic>
      <xdr:nvPicPr>
        <xdr:cNvPr id="236" name="Imagen 235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542925</xdr:colOff>
      <xdr:row>287</xdr:row>
      <xdr:rowOff>0</xdr:rowOff>
    </xdr:from>
    <xdr:ext cx="1218565" cy="962025"/>
    <xdr:pic>
      <xdr:nvPicPr>
        <xdr:cNvPr id="237" name="Imagen 236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64642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57150</xdr:colOff>
      <xdr:row>287</xdr:row>
      <xdr:rowOff>9525</xdr:rowOff>
    </xdr:from>
    <xdr:ext cx="1218565" cy="962025"/>
    <xdr:pic>
      <xdr:nvPicPr>
        <xdr:cNvPr id="238" name="Imagen 237" descr="C:\Users\ANGELES PEREZ CAMPOS\Downloads\WhatsApp Image 2024-10-29 at 12.53.17 PM.jpeg">
          <a:extLst>
            <a:ext uri="{FF2B5EF4-FFF2-40B4-BE49-F238E27FC236}">
              <a16:creationId xmlns:a16="http://schemas.microsoft.com/office/drawing/2014/main" id="{00000000-0008-0000-0800-0000E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83238975"/>
          <a:ext cx="1218565" cy="9620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Q215"/>
  <sheetViews>
    <sheetView tabSelected="1" topLeftCell="A136" workbookViewId="0">
      <selection activeCell="C154" sqref="C154:K155"/>
    </sheetView>
  </sheetViews>
  <sheetFormatPr baseColWidth="10" defaultRowHeight="15" x14ac:dyDescent="0.25"/>
  <cols>
    <col min="2" max="2" width="32.7109375" customWidth="1"/>
    <col min="3" max="3" width="28.5703125" customWidth="1"/>
    <col min="10" max="10" width="19" customWidth="1"/>
  </cols>
  <sheetData>
    <row r="5" spans="1:11" ht="15.75" thickBot="1" x14ac:dyDescent="0.3"/>
    <row r="6" spans="1:11" x14ac:dyDescent="0.25">
      <c r="A6" s="600"/>
      <c r="B6" s="601"/>
      <c r="C6" s="606" t="s">
        <v>0</v>
      </c>
      <c r="D6" s="606"/>
      <c r="E6" s="606"/>
      <c r="F6" s="606"/>
      <c r="G6" s="606"/>
      <c r="H6" s="606"/>
      <c r="I6" s="606"/>
      <c r="J6" s="606"/>
      <c r="K6" s="607"/>
    </row>
    <row r="7" spans="1:11" x14ac:dyDescent="0.25">
      <c r="A7" s="602"/>
      <c r="B7" s="603"/>
      <c r="C7" s="608"/>
      <c r="D7" s="608"/>
      <c r="E7" s="608"/>
      <c r="F7" s="608"/>
      <c r="G7" s="608"/>
      <c r="H7" s="608"/>
      <c r="I7" s="608"/>
      <c r="J7" s="608"/>
      <c r="K7" s="609"/>
    </row>
    <row r="8" spans="1:11" x14ac:dyDescent="0.25">
      <c r="A8" s="602"/>
      <c r="B8" s="603"/>
      <c r="C8" s="610" t="s">
        <v>1</v>
      </c>
      <c r="D8" s="610"/>
      <c r="E8" s="610"/>
      <c r="F8" s="610"/>
      <c r="G8" s="610"/>
      <c r="H8" s="610"/>
      <c r="I8" s="610"/>
      <c r="J8" s="610"/>
      <c r="K8" s="611"/>
    </row>
    <row r="9" spans="1:11" ht="15.75" thickBot="1" x14ac:dyDescent="0.3">
      <c r="A9" s="604"/>
      <c r="B9" s="605"/>
      <c r="C9" s="598"/>
      <c r="D9" s="598"/>
      <c r="E9" s="598"/>
      <c r="F9" s="598"/>
      <c r="G9" s="598"/>
      <c r="H9" s="598"/>
      <c r="I9" s="598"/>
      <c r="J9" s="598"/>
      <c r="K9" s="599"/>
    </row>
    <row r="10" spans="1:11" x14ac:dyDescent="0.25">
      <c r="A10" s="590" t="s">
        <v>2</v>
      </c>
      <c r="B10" s="591"/>
      <c r="C10" s="594" t="s">
        <v>3</v>
      </c>
      <c r="D10" s="595"/>
      <c r="E10" s="595"/>
      <c r="F10" s="595"/>
      <c r="G10" s="595"/>
      <c r="H10" s="595"/>
      <c r="I10" s="595"/>
      <c r="J10" s="595"/>
      <c r="K10" s="596"/>
    </row>
    <row r="11" spans="1:11" ht="15.75" thickBot="1" x14ac:dyDescent="0.3">
      <c r="A11" s="592"/>
      <c r="B11" s="593"/>
      <c r="C11" s="597"/>
      <c r="D11" s="598"/>
      <c r="E11" s="598"/>
      <c r="F11" s="598"/>
      <c r="G11" s="598"/>
      <c r="H11" s="598"/>
      <c r="I11" s="598"/>
      <c r="J11" s="598"/>
      <c r="K11" s="599"/>
    </row>
    <row r="12" spans="1:11" ht="45.75" thickBot="1" x14ac:dyDescent="0.3">
      <c r="A12" s="7" t="s">
        <v>11</v>
      </c>
      <c r="B12" s="4" t="s">
        <v>4</v>
      </c>
      <c r="C12" s="20" t="s">
        <v>13</v>
      </c>
      <c r="D12" s="22" t="s">
        <v>28</v>
      </c>
      <c r="E12" s="23" t="s">
        <v>5</v>
      </c>
      <c r="F12" s="23" t="s">
        <v>6</v>
      </c>
      <c r="G12" s="6" t="s">
        <v>7</v>
      </c>
      <c r="H12" s="79" t="s">
        <v>89</v>
      </c>
      <c r="I12" s="23" t="s">
        <v>8</v>
      </c>
      <c r="J12" s="23" t="s">
        <v>9</v>
      </c>
      <c r="K12" s="20" t="s">
        <v>10</v>
      </c>
    </row>
    <row r="13" spans="1:11" ht="15.75" thickBot="1" x14ac:dyDescent="0.3">
      <c r="A13" s="26">
        <v>1</v>
      </c>
      <c r="B13" s="97" t="s">
        <v>12</v>
      </c>
      <c r="C13" s="27" t="s">
        <v>14</v>
      </c>
      <c r="D13" s="13">
        <v>657.06</v>
      </c>
      <c r="E13" s="30">
        <v>9856</v>
      </c>
      <c r="F13" s="25">
        <v>15</v>
      </c>
      <c r="G13" s="25"/>
      <c r="H13" s="14"/>
      <c r="I13" s="13"/>
      <c r="J13" s="100">
        <v>9856</v>
      </c>
      <c r="K13" s="1"/>
    </row>
    <row r="16" spans="1:11" ht="15.75" thickBot="1" x14ac:dyDescent="0.3"/>
    <row r="17" spans="1:11" x14ac:dyDescent="0.25">
      <c r="A17" s="600"/>
      <c r="B17" s="601"/>
      <c r="C17" s="606" t="s">
        <v>0</v>
      </c>
      <c r="D17" s="606"/>
      <c r="E17" s="606"/>
      <c r="F17" s="606"/>
      <c r="G17" s="606"/>
      <c r="H17" s="606"/>
      <c r="I17" s="606"/>
      <c r="J17" s="606"/>
      <c r="K17" s="607"/>
    </row>
    <row r="18" spans="1:11" x14ac:dyDescent="0.25">
      <c r="A18" s="602"/>
      <c r="B18" s="603"/>
      <c r="C18" s="608"/>
      <c r="D18" s="608"/>
      <c r="E18" s="608"/>
      <c r="F18" s="608"/>
      <c r="G18" s="608"/>
      <c r="H18" s="608"/>
      <c r="I18" s="608"/>
      <c r="J18" s="608"/>
      <c r="K18" s="609"/>
    </row>
    <row r="19" spans="1:11" x14ac:dyDescent="0.25">
      <c r="A19" s="602"/>
      <c r="B19" s="603"/>
      <c r="C19" s="610" t="s">
        <v>1</v>
      </c>
      <c r="D19" s="610"/>
      <c r="E19" s="610"/>
      <c r="F19" s="610"/>
      <c r="G19" s="610"/>
      <c r="H19" s="610"/>
      <c r="I19" s="610"/>
      <c r="J19" s="610"/>
      <c r="K19" s="611"/>
    </row>
    <row r="20" spans="1:11" ht="15.75" thickBot="1" x14ac:dyDescent="0.3">
      <c r="A20" s="604"/>
      <c r="B20" s="605"/>
      <c r="C20" s="598"/>
      <c r="D20" s="598"/>
      <c r="E20" s="598"/>
      <c r="F20" s="598"/>
      <c r="G20" s="598"/>
      <c r="H20" s="598"/>
      <c r="I20" s="598"/>
      <c r="J20" s="598"/>
      <c r="K20" s="599"/>
    </row>
    <row r="21" spans="1:11" x14ac:dyDescent="0.25">
      <c r="A21" s="590" t="s">
        <v>2</v>
      </c>
      <c r="B21" s="591"/>
      <c r="C21" s="594" t="s">
        <v>15</v>
      </c>
      <c r="D21" s="595"/>
      <c r="E21" s="595"/>
      <c r="F21" s="595"/>
      <c r="G21" s="595"/>
      <c r="H21" s="595"/>
      <c r="I21" s="595"/>
      <c r="J21" s="595"/>
      <c r="K21" s="596"/>
    </row>
    <row r="22" spans="1:11" ht="15.75" thickBot="1" x14ac:dyDescent="0.3">
      <c r="A22" s="592"/>
      <c r="B22" s="593"/>
      <c r="C22" s="597"/>
      <c r="D22" s="598"/>
      <c r="E22" s="598"/>
      <c r="F22" s="598"/>
      <c r="G22" s="598"/>
      <c r="H22" s="598"/>
      <c r="I22" s="598"/>
      <c r="J22" s="598"/>
      <c r="K22" s="599"/>
    </row>
    <row r="23" spans="1:11" ht="45.75" thickBot="1" x14ac:dyDescent="0.3">
      <c r="A23" s="7" t="s">
        <v>11</v>
      </c>
      <c r="B23" s="4" t="s">
        <v>4</v>
      </c>
      <c r="C23" s="5" t="s">
        <v>13</v>
      </c>
      <c r="D23" s="21" t="s">
        <v>28</v>
      </c>
      <c r="E23" s="6" t="s">
        <v>5</v>
      </c>
      <c r="F23" s="78" t="s">
        <v>6</v>
      </c>
      <c r="G23" s="6" t="s">
        <v>7</v>
      </c>
      <c r="H23" s="79" t="s">
        <v>89</v>
      </c>
      <c r="I23" s="96" t="s">
        <v>8</v>
      </c>
      <c r="J23" s="6" t="s">
        <v>9</v>
      </c>
      <c r="K23" s="5" t="s">
        <v>10</v>
      </c>
    </row>
    <row r="24" spans="1:11" ht="15.75" thickBot="1" x14ac:dyDescent="0.3">
      <c r="A24" s="4">
        <v>2</v>
      </c>
      <c r="B24" s="101" t="s">
        <v>90</v>
      </c>
      <c r="C24" s="9" t="s">
        <v>16</v>
      </c>
      <c r="D24" s="58">
        <v>304</v>
      </c>
      <c r="E24" s="58">
        <v>4560</v>
      </c>
      <c r="F24" s="70">
        <v>15</v>
      </c>
      <c r="G24" s="60"/>
      <c r="H24" s="58"/>
      <c r="I24" s="59"/>
      <c r="J24" s="58">
        <v>4560</v>
      </c>
      <c r="K24" s="10"/>
    </row>
    <row r="25" spans="1:11" ht="15.75" thickBot="1" x14ac:dyDescent="0.3">
      <c r="A25" s="17">
        <v>3</v>
      </c>
      <c r="B25" s="97" t="s">
        <v>17</v>
      </c>
      <c r="C25" s="2" t="s">
        <v>18</v>
      </c>
      <c r="D25" s="50">
        <v>304</v>
      </c>
      <c r="E25" s="50">
        <v>4560</v>
      </c>
      <c r="F25" s="51">
        <v>15</v>
      </c>
      <c r="G25" s="62"/>
      <c r="H25" s="50"/>
      <c r="I25" s="52"/>
      <c r="J25" s="50">
        <v>4560</v>
      </c>
      <c r="K25" s="3"/>
    </row>
    <row r="26" spans="1:11" ht="15.75" thickBot="1" x14ac:dyDescent="0.3">
      <c r="A26" s="40">
        <v>4</v>
      </c>
      <c r="B26" s="102" t="s">
        <v>19</v>
      </c>
      <c r="C26" s="42" t="s">
        <v>20</v>
      </c>
      <c r="D26" s="43">
        <v>265</v>
      </c>
      <c r="E26" s="44">
        <v>3980</v>
      </c>
      <c r="F26" s="71">
        <v>15</v>
      </c>
      <c r="G26" s="64"/>
      <c r="H26" s="43"/>
      <c r="I26" s="45"/>
      <c r="J26" s="43">
        <v>3980</v>
      </c>
      <c r="K26" s="46"/>
    </row>
    <row r="27" spans="1:11" ht="15.75" thickBot="1" x14ac:dyDescent="0.3">
      <c r="A27" s="47">
        <v>5</v>
      </c>
      <c r="B27" s="103" t="s">
        <v>21</v>
      </c>
      <c r="C27" s="49" t="s">
        <v>20</v>
      </c>
      <c r="D27" s="50">
        <v>265</v>
      </c>
      <c r="E27" s="50">
        <v>3980</v>
      </c>
      <c r="F27" s="51">
        <v>15</v>
      </c>
      <c r="G27" s="62"/>
      <c r="H27" s="50"/>
      <c r="I27" s="52"/>
      <c r="J27" s="50">
        <v>3980</v>
      </c>
      <c r="K27" s="53"/>
    </row>
    <row r="28" spans="1:11" ht="15.75" thickBot="1" x14ac:dyDescent="0.3">
      <c r="A28" s="40">
        <v>6</v>
      </c>
      <c r="B28" s="102" t="s">
        <v>22</v>
      </c>
      <c r="C28" s="42" t="s">
        <v>23</v>
      </c>
      <c r="D28" s="54">
        <v>330</v>
      </c>
      <c r="E28" s="43">
        <v>4950</v>
      </c>
      <c r="F28" s="71">
        <v>15</v>
      </c>
      <c r="G28" s="64"/>
      <c r="H28" s="43"/>
      <c r="I28" s="45"/>
      <c r="J28" s="43">
        <v>4950</v>
      </c>
      <c r="K28" s="46"/>
    </row>
    <row r="29" spans="1:11" ht="15.75" thickBot="1" x14ac:dyDescent="0.3">
      <c r="A29" s="17">
        <v>7</v>
      </c>
      <c r="B29" s="97" t="s">
        <v>24</v>
      </c>
      <c r="C29" s="2" t="s">
        <v>25</v>
      </c>
      <c r="D29" s="50">
        <v>304</v>
      </c>
      <c r="E29" s="50">
        <v>4560</v>
      </c>
      <c r="F29" s="51">
        <v>15</v>
      </c>
      <c r="G29" s="62"/>
      <c r="H29" s="50"/>
      <c r="I29" s="52"/>
      <c r="J29" s="50">
        <v>4560</v>
      </c>
      <c r="K29" s="3"/>
    </row>
    <row r="30" spans="1:11" ht="19.5" thickBot="1" x14ac:dyDescent="0.35">
      <c r="A30" s="95"/>
      <c r="B30" s="98" t="s">
        <v>91</v>
      </c>
      <c r="C30" s="2"/>
      <c r="D30" s="2"/>
      <c r="E30" s="14"/>
      <c r="F30" s="2"/>
      <c r="G30" s="2"/>
      <c r="H30" s="2"/>
      <c r="I30" s="2"/>
      <c r="J30" s="99">
        <f>SUM(J24:J29)</f>
        <v>26590</v>
      </c>
      <c r="K30" s="3"/>
    </row>
    <row r="34" spans="1:11" ht="15.75" thickBot="1" x14ac:dyDescent="0.3"/>
    <row r="35" spans="1:11" x14ac:dyDescent="0.25">
      <c r="A35" s="600"/>
      <c r="B35" s="601"/>
      <c r="C35" s="606" t="s">
        <v>0</v>
      </c>
      <c r="D35" s="606"/>
      <c r="E35" s="606"/>
      <c r="F35" s="606"/>
      <c r="G35" s="606"/>
      <c r="H35" s="606"/>
      <c r="I35" s="606"/>
      <c r="J35" s="606"/>
      <c r="K35" s="607"/>
    </row>
    <row r="36" spans="1:11" x14ac:dyDescent="0.25">
      <c r="A36" s="602"/>
      <c r="B36" s="603"/>
      <c r="C36" s="608"/>
      <c r="D36" s="608"/>
      <c r="E36" s="608"/>
      <c r="F36" s="608"/>
      <c r="G36" s="608"/>
      <c r="H36" s="608"/>
      <c r="I36" s="608"/>
      <c r="J36" s="608"/>
      <c r="K36" s="609"/>
    </row>
    <row r="37" spans="1:11" x14ac:dyDescent="0.25">
      <c r="A37" s="602"/>
      <c r="B37" s="603"/>
      <c r="C37" s="610" t="s">
        <v>1</v>
      </c>
      <c r="D37" s="610"/>
      <c r="E37" s="610"/>
      <c r="F37" s="610"/>
      <c r="G37" s="610"/>
      <c r="H37" s="610"/>
      <c r="I37" s="610"/>
      <c r="J37" s="610"/>
      <c r="K37" s="611"/>
    </row>
    <row r="38" spans="1:11" ht="15.75" thickBot="1" x14ac:dyDescent="0.3">
      <c r="A38" s="604"/>
      <c r="B38" s="605"/>
      <c r="C38" s="598"/>
      <c r="D38" s="598"/>
      <c r="E38" s="598"/>
      <c r="F38" s="598"/>
      <c r="G38" s="598"/>
      <c r="H38" s="598"/>
      <c r="I38" s="598"/>
      <c r="J38" s="598"/>
      <c r="K38" s="599"/>
    </row>
    <row r="39" spans="1:11" x14ac:dyDescent="0.25">
      <c r="A39" s="590" t="s">
        <v>2</v>
      </c>
      <c r="B39" s="591"/>
      <c r="C39" s="594" t="s">
        <v>26</v>
      </c>
      <c r="D39" s="595"/>
      <c r="E39" s="595"/>
      <c r="F39" s="595"/>
      <c r="G39" s="595"/>
      <c r="H39" s="595"/>
      <c r="I39" s="595"/>
      <c r="J39" s="595"/>
      <c r="K39" s="596"/>
    </row>
    <row r="40" spans="1:11" ht="15.75" thickBot="1" x14ac:dyDescent="0.3">
      <c r="A40" s="592"/>
      <c r="B40" s="593"/>
      <c r="C40" s="597"/>
      <c r="D40" s="598"/>
      <c r="E40" s="598"/>
      <c r="F40" s="598"/>
      <c r="G40" s="598"/>
      <c r="H40" s="598"/>
      <c r="I40" s="598"/>
      <c r="J40" s="598"/>
      <c r="K40" s="599"/>
    </row>
    <row r="41" spans="1:11" ht="45.75" thickBot="1" x14ac:dyDescent="0.3">
      <c r="A41" s="16" t="s">
        <v>11</v>
      </c>
      <c r="B41" s="17" t="s">
        <v>4</v>
      </c>
      <c r="C41" s="18" t="s">
        <v>13</v>
      </c>
      <c r="D41" s="21" t="s">
        <v>28</v>
      </c>
      <c r="E41" s="19" t="s">
        <v>5</v>
      </c>
      <c r="F41" s="19" t="s">
        <v>6</v>
      </c>
      <c r="G41" s="6" t="s">
        <v>7</v>
      </c>
      <c r="H41" s="79" t="s">
        <v>89</v>
      </c>
      <c r="I41" s="106" t="s">
        <v>8</v>
      </c>
      <c r="J41" s="19" t="s">
        <v>9</v>
      </c>
      <c r="K41" s="18" t="s">
        <v>10</v>
      </c>
    </row>
    <row r="42" spans="1:11" ht="15.75" thickBot="1" x14ac:dyDescent="0.3">
      <c r="A42" s="55">
        <v>8</v>
      </c>
      <c r="B42" s="56" t="s">
        <v>27</v>
      </c>
      <c r="C42" s="57" t="s">
        <v>29</v>
      </c>
      <c r="D42" s="58">
        <v>343</v>
      </c>
      <c r="E42" s="59">
        <v>5145</v>
      </c>
      <c r="F42" s="60">
        <v>15</v>
      </c>
      <c r="G42" s="60">
        <v>4</v>
      </c>
      <c r="H42" s="107">
        <v>172</v>
      </c>
      <c r="I42" s="111">
        <v>686</v>
      </c>
      <c r="J42" s="107">
        <v>6003</v>
      </c>
      <c r="K42" s="57"/>
    </row>
    <row r="43" spans="1:11" ht="15.75" thickBot="1" x14ac:dyDescent="0.3">
      <c r="A43" s="61">
        <v>9</v>
      </c>
      <c r="B43" s="49" t="s">
        <v>30</v>
      </c>
      <c r="C43" s="48" t="s">
        <v>31</v>
      </c>
      <c r="D43" s="88">
        <v>259.07</v>
      </c>
      <c r="E43" s="90">
        <v>3886</v>
      </c>
      <c r="F43" s="89">
        <v>15</v>
      </c>
      <c r="G43" s="89"/>
      <c r="H43" s="108"/>
      <c r="I43" s="112"/>
      <c r="J43" s="108">
        <v>3886</v>
      </c>
      <c r="K43" s="48"/>
    </row>
    <row r="44" spans="1:11" ht="15.75" thickBot="1" x14ac:dyDescent="0.3">
      <c r="A44" s="63">
        <v>10</v>
      </c>
      <c r="B44" s="42" t="s">
        <v>32</v>
      </c>
      <c r="C44" s="41" t="s">
        <v>33</v>
      </c>
      <c r="D44" s="91">
        <v>396.13</v>
      </c>
      <c r="E44" s="93">
        <v>5942</v>
      </c>
      <c r="F44" s="92">
        <v>15</v>
      </c>
      <c r="G44" s="92"/>
      <c r="H44" s="109"/>
      <c r="I44" s="113"/>
      <c r="J44" s="109">
        <v>5942</v>
      </c>
      <c r="K44" s="41"/>
    </row>
    <row r="45" spans="1:11" ht="15.75" thickBot="1" x14ac:dyDescent="0.3">
      <c r="A45" s="61">
        <v>11</v>
      </c>
      <c r="B45" s="49" t="s">
        <v>34</v>
      </c>
      <c r="C45" s="48" t="s">
        <v>35</v>
      </c>
      <c r="D45" s="88">
        <v>248</v>
      </c>
      <c r="E45" s="90">
        <v>3720</v>
      </c>
      <c r="F45" s="89">
        <v>15</v>
      </c>
      <c r="G45" s="89"/>
      <c r="H45" s="108"/>
      <c r="I45" s="112"/>
      <c r="J45" s="108">
        <v>3720</v>
      </c>
      <c r="K45" s="48"/>
    </row>
    <row r="46" spans="1:11" ht="15.75" thickBot="1" x14ac:dyDescent="0.3">
      <c r="A46" s="65">
        <v>12</v>
      </c>
      <c r="B46" s="66" t="s">
        <v>36</v>
      </c>
      <c r="C46" s="67" t="s">
        <v>35</v>
      </c>
      <c r="D46" s="94">
        <v>248</v>
      </c>
      <c r="E46" s="104">
        <v>3720</v>
      </c>
      <c r="F46" s="105">
        <v>15</v>
      </c>
      <c r="G46" s="105"/>
      <c r="H46" s="110"/>
      <c r="I46" s="114"/>
      <c r="J46" s="110">
        <v>3720</v>
      </c>
      <c r="K46" s="67"/>
    </row>
    <row r="47" spans="1:11" ht="16.5" thickBot="1" x14ac:dyDescent="0.3">
      <c r="A47" s="95"/>
      <c r="B47" s="1" t="s">
        <v>91</v>
      </c>
      <c r="C47" s="2"/>
      <c r="D47" s="2"/>
      <c r="E47" s="2"/>
      <c r="F47" s="2"/>
      <c r="G47" s="2"/>
      <c r="H47" s="2"/>
      <c r="I47" s="2"/>
      <c r="J47" s="99">
        <f>SUM(J42:J46)</f>
        <v>23271</v>
      </c>
      <c r="K47" s="3"/>
    </row>
    <row r="49" spans="1:11" ht="15.75" thickBot="1" x14ac:dyDescent="0.3"/>
    <row r="50" spans="1:11" x14ac:dyDescent="0.25">
      <c r="A50" s="600"/>
      <c r="B50" s="601"/>
      <c r="C50" s="606" t="s">
        <v>0</v>
      </c>
      <c r="D50" s="606"/>
      <c r="E50" s="606"/>
      <c r="F50" s="606"/>
      <c r="G50" s="606"/>
      <c r="H50" s="606"/>
      <c r="I50" s="606"/>
      <c r="J50" s="606"/>
      <c r="K50" s="607"/>
    </row>
    <row r="51" spans="1:11" x14ac:dyDescent="0.25">
      <c r="A51" s="602"/>
      <c r="B51" s="603"/>
      <c r="C51" s="608"/>
      <c r="D51" s="608"/>
      <c r="E51" s="608"/>
      <c r="F51" s="608"/>
      <c r="G51" s="608"/>
      <c r="H51" s="608"/>
      <c r="I51" s="608"/>
      <c r="J51" s="608"/>
      <c r="K51" s="609"/>
    </row>
    <row r="52" spans="1:11" x14ac:dyDescent="0.25">
      <c r="A52" s="602"/>
      <c r="B52" s="603"/>
      <c r="C52" s="610" t="s">
        <v>1</v>
      </c>
      <c r="D52" s="610"/>
      <c r="E52" s="610"/>
      <c r="F52" s="610"/>
      <c r="G52" s="610"/>
      <c r="H52" s="610"/>
      <c r="I52" s="610"/>
      <c r="J52" s="610"/>
      <c r="K52" s="611"/>
    </row>
    <row r="53" spans="1:11" ht="15.75" thickBot="1" x14ac:dyDescent="0.3">
      <c r="A53" s="604"/>
      <c r="B53" s="605"/>
      <c r="C53" s="598"/>
      <c r="D53" s="598"/>
      <c r="E53" s="598"/>
      <c r="F53" s="598"/>
      <c r="G53" s="598"/>
      <c r="H53" s="598"/>
      <c r="I53" s="598"/>
      <c r="J53" s="598"/>
      <c r="K53" s="599"/>
    </row>
    <row r="54" spans="1:11" x14ac:dyDescent="0.25">
      <c r="A54" s="590" t="s">
        <v>2</v>
      </c>
      <c r="B54" s="591"/>
      <c r="C54" s="594" t="s">
        <v>37</v>
      </c>
      <c r="D54" s="595"/>
      <c r="E54" s="595"/>
      <c r="F54" s="595"/>
      <c r="G54" s="595"/>
      <c r="H54" s="595"/>
      <c r="I54" s="595"/>
      <c r="J54" s="595"/>
      <c r="K54" s="596"/>
    </row>
    <row r="55" spans="1:11" ht="15.75" thickBot="1" x14ac:dyDescent="0.3">
      <c r="A55" s="592"/>
      <c r="B55" s="593"/>
      <c r="C55" s="597"/>
      <c r="D55" s="598"/>
      <c r="E55" s="598"/>
      <c r="F55" s="598"/>
      <c r="G55" s="598"/>
      <c r="H55" s="598"/>
      <c r="I55" s="598"/>
      <c r="J55" s="598"/>
      <c r="K55" s="599"/>
    </row>
    <row r="56" spans="1:11" ht="45.75" thickBot="1" x14ac:dyDescent="0.3">
      <c r="A56" s="16" t="s">
        <v>11</v>
      </c>
      <c r="B56" s="17" t="s">
        <v>4</v>
      </c>
      <c r="C56" s="18" t="s">
        <v>13</v>
      </c>
      <c r="D56" s="21" t="s">
        <v>28</v>
      </c>
      <c r="E56" s="19" t="s">
        <v>5</v>
      </c>
      <c r="F56" s="19" t="s">
        <v>6</v>
      </c>
      <c r="G56" s="6" t="s">
        <v>7</v>
      </c>
      <c r="H56" s="79" t="s">
        <v>89</v>
      </c>
      <c r="I56" s="19" t="s">
        <v>8</v>
      </c>
      <c r="J56" s="19" t="s">
        <v>9</v>
      </c>
      <c r="K56" s="18" t="s">
        <v>10</v>
      </c>
    </row>
    <row r="57" spans="1:11" ht="15.75" thickBot="1" x14ac:dyDescent="0.3">
      <c r="A57" s="5">
        <v>13</v>
      </c>
      <c r="B57" s="9" t="s">
        <v>38</v>
      </c>
      <c r="C57" s="8" t="s">
        <v>42</v>
      </c>
      <c r="D57" s="11">
        <v>304.52999999999997</v>
      </c>
      <c r="E57" s="12">
        <v>4568</v>
      </c>
      <c r="F57" s="24">
        <v>15</v>
      </c>
      <c r="G57" s="24"/>
      <c r="H57" s="9"/>
      <c r="I57" s="8"/>
      <c r="J57" s="12">
        <v>4568</v>
      </c>
      <c r="K57" s="8"/>
    </row>
    <row r="58" spans="1:11" ht="15.75" thickBot="1" x14ac:dyDescent="0.3">
      <c r="A58" s="61">
        <v>14</v>
      </c>
      <c r="B58" s="49" t="s">
        <v>39</v>
      </c>
      <c r="C58" s="48" t="s">
        <v>42</v>
      </c>
      <c r="D58" s="50">
        <v>304.52999999999997</v>
      </c>
      <c r="E58" s="52">
        <v>4568</v>
      </c>
      <c r="F58" s="62">
        <v>15</v>
      </c>
      <c r="G58" s="62"/>
      <c r="H58" s="49"/>
      <c r="I58" s="48"/>
      <c r="J58" s="52">
        <v>4568</v>
      </c>
      <c r="K58" s="48"/>
    </row>
    <row r="59" spans="1:11" ht="15.75" thickBot="1" x14ac:dyDescent="0.3">
      <c r="A59" s="63">
        <v>15</v>
      </c>
      <c r="B59" s="42" t="s">
        <v>40</v>
      </c>
      <c r="C59" s="41" t="s">
        <v>43</v>
      </c>
      <c r="D59" s="43">
        <v>429.22</v>
      </c>
      <c r="E59" s="45">
        <v>6438</v>
      </c>
      <c r="F59" s="64">
        <v>15</v>
      </c>
      <c r="G59" s="64"/>
      <c r="H59" s="42"/>
      <c r="I59" s="41"/>
      <c r="J59" s="45">
        <v>6438</v>
      </c>
      <c r="K59" s="41"/>
    </row>
    <row r="60" spans="1:11" ht="15.75" thickBot="1" x14ac:dyDescent="0.3">
      <c r="A60" s="61">
        <v>16</v>
      </c>
      <c r="B60" s="49" t="s">
        <v>41</v>
      </c>
      <c r="C60" s="48" t="s">
        <v>44</v>
      </c>
      <c r="D60" s="80">
        <v>429.27</v>
      </c>
      <c r="E60" s="81">
        <v>6439</v>
      </c>
      <c r="F60" s="82">
        <v>15</v>
      </c>
      <c r="G60" s="82"/>
      <c r="H60" s="83"/>
      <c r="I60" s="84"/>
      <c r="J60" s="81">
        <v>6439</v>
      </c>
      <c r="K60" s="84"/>
    </row>
    <row r="64" spans="1:11" ht="15.75" thickBot="1" x14ac:dyDescent="0.3"/>
    <row r="65" spans="1:11" x14ac:dyDescent="0.25">
      <c r="A65" s="600"/>
      <c r="B65" s="601"/>
      <c r="C65" s="606" t="s">
        <v>0</v>
      </c>
      <c r="D65" s="606"/>
      <c r="E65" s="606"/>
      <c r="F65" s="606"/>
      <c r="G65" s="606"/>
      <c r="H65" s="606"/>
      <c r="I65" s="606"/>
      <c r="J65" s="606"/>
      <c r="K65" s="607"/>
    </row>
    <row r="66" spans="1:11" x14ac:dyDescent="0.25">
      <c r="A66" s="602"/>
      <c r="B66" s="603"/>
      <c r="C66" s="608"/>
      <c r="D66" s="608"/>
      <c r="E66" s="608"/>
      <c r="F66" s="608"/>
      <c r="G66" s="608"/>
      <c r="H66" s="608"/>
      <c r="I66" s="608"/>
      <c r="J66" s="608"/>
      <c r="K66" s="609"/>
    </row>
    <row r="67" spans="1:11" x14ac:dyDescent="0.25">
      <c r="A67" s="602"/>
      <c r="B67" s="603"/>
      <c r="C67" s="610" t="s">
        <v>1</v>
      </c>
      <c r="D67" s="610"/>
      <c r="E67" s="610"/>
      <c r="F67" s="610"/>
      <c r="G67" s="610"/>
      <c r="H67" s="610"/>
      <c r="I67" s="610"/>
      <c r="J67" s="610"/>
      <c r="K67" s="611"/>
    </row>
    <row r="68" spans="1:11" ht="15.75" thickBot="1" x14ac:dyDescent="0.3">
      <c r="A68" s="604"/>
      <c r="B68" s="605"/>
      <c r="C68" s="598"/>
      <c r="D68" s="598"/>
      <c r="E68" s="598"/>
      <c r="F68" s="598"/>
      <c r="G68" s="598"/>
      <c r="H68" s="598"/>
      <c r="I68" s="598"/>
      <c r="J68" s="598"/>
      <c r="K68" s="599"/>
    </row>
    <row r="69" spans="1:11" x14ac:dyDescent="0.25">
      <c r="A69" s="590" t="s">
        <v>2</v>
      </c>
      <c r="B69" s="591"/>
      <c r="C69" s="594" t="s">
        <v>45</v>
      </c>
      <c r="D69" s="595"/>
      <c r="E69" s="595"/>
      <c r="F69" s="595"/>
      <c r="G69" s="595"/>
      <c r="H69" s="595"/>
      <c r="I69" s="595"/>
      <c r="J69" s="595"/>
      <c r="K69" s="596"/>
    </row>
    <row r="70" spans="1:11" ht="15.75" thickBot="1" x14ac:dyDescent="0.3">
      <c r="A70" s="592"/>
      <c r="B70" s="593"/>
      <c r="C70" s="597"/>
      <c r="D70" s="598"/>
      <c r="E70" s="598"/>
      <c r="F70" s="598"/>
      <c r="G70" s="598"/>
      <c r="H70" s="598"/>
      <c r="I70" s="598"/>
      <c r="J70" s="598"/>
      <c r="K70" s="599"/>
    </row>
    <row r="71" spans="1:11" ht="45.75" thickBot="1" x14ac:dyDescent="0.3">
      <c r="A71" s="16" t="s">
        <v>11</v>
      </c>
      <c r="B71" s="17" t="s">
        <v>4</v>
      </c>
      <c r="C71" s="18" t="s">
        <v>13</v>
      </c>
      <c r="D71" s="21" t="s">
        <v>28</v>
      </c>
      <c r="E71" s="19" t="s">
        <v>5</v>
      </c>
      <c r="F71" s="19" t="s">
        <v>6</v>
      </c>
      <c r="G71" s="6" t="s">
        <v>7</v>
      </c>
      <c r="H71" s="79" t="s">
        <v>89</v>
      </c>
      <c r="I71" s="19" t="s">
        <v>8</v>
      </c>
      <c r="J71" s="19" t="s">
        <v>9</v>
      </c>
      <c r="K71" s="18" t="s">
        <v>10</v>
      </c>
    </row>
    <row r="72" spans="1:11" ht="15.75" thickBot="1" x14ac:dyDescent="0.3">
      <c r="A72" s="55">
        <v>17</v>
      </c>
      <c r="B72" s="56" t="s">
        <v>46</v>
      </c>
      <c r="C72" s="57" t="s">
        <v>47</v>
      </c>
      <c r="D72" s="85">
        <v>410.67</v>
      </c>
      <c r="E72" s="86">
        <v>6160</v>
      </c>
      <c r="F72" s="87">
        <v>15</v>
      </c>
      <c r="G72" s="87"/>
      <c r="H72" s="86">
        <v>924</v>
      </c>
      <c r="I72" s="85">
        <v>103</v>
      </c>
      <c r="J72" s="86">
        <v>7187</v>
      </c>
      <c r="K72" s="57"/>
    </row>
    <row r="73" spans="1:11" ht="15.75" thickBot="1" x14ac:dyDescent="0.3">
      <c r="A73" s="61">
        <v>18</v>
      </c>
      <c r="B73" s="49" t="s">
        <v>48</v>
      </c>
      <c r="C73" s="48" t="s">
        <v>49</v>
      </c>
      <c r="D73" s="50">
        <v>305</v>
      </c>
      <c r="E73" s="52">
        <v>4575</v>
      </c>
      <c r="F73" s="62">
        <v>15</v>
      </c>
      <c r="G73" s="62"/>
      <c r="H73" s="52"/>
      <c r="I73" s="50"/>
      <c r="J73" s="52">
        <v>4575</v>
      </c>
      <c r="K73" s="48"/>
    </row>
    <row r="74" spans="1:11" ht="15.75" thickBot="1" x14ac:dyDescent="0.3">
      <c r="A74" s="63">
        <v>19</v>
      </c>
      <c r="B74" s="42" t="s">
        <v>50</v>
      </c>
      <c r="C74" s="41" t="s">
        <v>49</v>
      </c>
      <c r="D74" s="43">
        <v>253.52</v>
      </c>
      <c r="E74" s="45">
        <v>3803</v>
      </c>
      <c r="F74" s="64">
        <v>15</v>
      </c>
      <c r="G74" s="64"/>
      <c r="H74" s="45"/>
      <c r="I74" s="43"/>
      <c r="J74" s="45">
        <v>3803</v>
      </c>
      <c r="K74" s="41"/>
    </row>
    <row r="75" spans="1:11" ht="15.75" thickBot="1" x14ac:dyDescent="0.3">
      <c r="A75" s="61">
        <v>20</v>
      </c>
      <c r="B75" s="49" t="s">
        <v>51</v>
      </c>
      <c r="C75" s="48" t="s">
        <v>44</v>
      </c>
      <c r="D75" s="50">
        <v>313.8</v>
      </c>
      <c r="E75" s="52">
        <v>4707</v>
      </c>
      <c r="F75" s="62">
        <v>15</v>
      </c>
      <c r="G75" s="62">
        <v>14</v>
      </c>
      <c r="H75" s="52">
        <v>549</v>
      </c>
      <c r="I75" s="48"/>
      <c r="J75" s="52">
        <v>5256</v>
      </c>
      <c r="K75" s="48"/>
    </row>
    <row r="78" spans="1:11" ht="15.75" thickBot="1" x14ac:dyDescent="0.3"/>
    <row r="79" spans="1:11" x14ac:dyDescent="0.25">
      <c r="A79" s="600"/>
      <c r="B79" s="601"/>
      <c r="C79" s="606" t="s">
        <v>0</v>
      </c>
      <c r="D79" s="606"/>
      <c r="E79" s="606"/>
      <c r="F79" s="606"/>
      <c r="G79" s="606"/>
      <c r="H79" s="606"/>
      <c r="I79" s="606"/>
      <c r="J79" s="606"/>
      <c r="K79" s="607"/>
    </row>
    <row r="80" spans="1:11" x14ac:dyDescent="0.25">
      <c r="A80" s="602"/>
      <c r="B80" s="603"/>
      <c r="C80" s="608"/>
      <c r="D80" s="608"/>
      <c r="E80" s="608"/>
      <c r="F80" s="608"/>
      <c r="G80" s="608"/>
      <c r="H80" s="608"/>
      <c r="I80" s="608"/>
      <c r="J80" s="608"/>
      <c r="K80" s="609"/>
    </row>
    <row r="81" spans="1:11" x14ac:dyDescent="0.25">
      <c r="A81" s="602"/>
      <c r="B81" s="603"/>
      <c r="C81" s="610" t="s">
        <v>1</v>
      </c>
      <c r="D81" s="610"/>
      <c r="E81" s="610"/>
      <c r="F81" s="610"/>
      <c r="G81" s="610"/>
      <c r="H81" s="610"/>
      <c r="I81" s="610"/>
      <c r="J81" s="610"/>
      <c r="K81" s="611"/>
    </row>
    <row r="82" spans="1:11" ht="15.75" thickBot="1" x14ac:dyDescent="0.3">
      <c r="A82" s="604"/>
      <c r="B82" s="605"/>
      <c r="C82" s="598"/>
      <c r="D82" s="598"/>
      <c r="E82" s="598"/>
      <c r="F82" s="598"/>
      <c r="G82" s="598"/>
      <c r="H82" s="598"/>
      <c r="I82" s="598"/>
      <c r="J82" s="598"/>
      <c r="K82" s="599"/>
    </row>
    <row r="83" spans="1:11" x14ac:dyDescent="0.25">
      <c r="A83" s="590" t="s">
        <v>2</v>
      </c>
      <c r="B83" s="591"/>
      <c r="C83" s="594" t="s">
        <v>52</v>
      </c>
      <c r="D83" s="595"/>
      <c r="E83" s="595"/>
      <c r="F83" s="595"/>
      <c r="G83" s="595"/>
      <c r="H83" s="595"/>
      <c r="I83" s="595"/>
      <c r="J83" s="595"/>
      <c r="K83" s="596"/>
    </row>
    <row r="84" spans="1:11" ht="15.75" thickBot="1" x14ac:dyDescent="0.3">
      <c r="A84" s="592"/>
      <c r="B84" s="593"/>
      <c r="C84" s="597"/>
      <c r="D84" s="598"/>
      <c r="E84" s="598"/>
      <c r="F84" s="598"/>
      <c r="G84" s="598"/>
      <c r="H84" s="598"/>
      <c r="I84" s="598"/>
      <c r="J84" s="598"/>
      <c r="K84" s="599"/>
    </row>
    <row r="85" spans="1:11" ht="45.75" thickBot="1" x14ac:dyDescent="0.3">
      <c r="A85" s="16" t="s">
        <v>11</v>
      </c>
      <c r="B85" s="17" t="s">
        <v>4</v>
      </c>
      <c r="C85" s="18" t="s">
        <v>13</v>
      </c>
      <c r="D85" s="21" t="s">
        <v>28</v>
      </c>
      <c r="E85" s="19" t="s">
        <v>5</v>
      </c>
      <c r="F85" s="19" t="s">
        <v>6</v>
      </c>
      <c r="G85" s="6" t="s">
        <v>7</v>
      </c>
      <c r="H85" s="79" t="s">
        <v>89</v>
      </c>
      <c r="I85" s="19" t="s">
        <v>8</v>
      </c>
      <c r="J85" s="19" t="s">
        <v>9</v>
      </c>
      <c r="K85" s="18" t="s">
        <v>10</v>
      </c>
    </row>
    <row r="86" spans="1:11" ht="15.75" thickBot="1" x14ac:dyDescent="0.3">
      <c r="A86" s="61">
        <v>21</v>
      </c>
      <c r="B86" s="49" t="s">
        <v>53</v>
      </c>
      <c r="C86" s="48" t="s">
        <v>54</v>
      </c>
      <c r="D86" s="50">
        <v>305</v>
      </c>
      <c r="E86" s="52">
        <v>4575</v>
      </c>
      <c r="F86" s="62">
        <v>15</v>
      </c>
      <c r="G86" s="62"/>
      <c r="H86" s="52"/>
      <c r="I86" s="50"/>
      <c r="J86" s="52">
        <v>4575</v>
      </c>
      <c r="K86" s="50"/>
    </row>
    <row r="87" spans="1:11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</row>
    <row r="88" spans="1:11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</row>
    <row r="89" spans="1:11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</row>
    <row r="90" spans="1:11" ht="15.75" thickBot="1" x14ac:dyDescent="0.3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</row>
    <row r="91" spans="1:11" x14ac:dyDescent="0.25">
      <c r="A91" s="612"/>
      <c r="B91" s="613"/>
      <c r="C91" s="618" t="s">
        <v>0</v>
      </c>
      <c r="D91" s="618"/>
      <c r="E91" s="618"/>
      <c r="F91" s="618"/>
      <c r="G91" s="618"/>
      <c r="H91" s="618"/>
      <c r="I91" s="618"/>
      <c r="J91" s="618"/>
      <c r="K91" s="619"/>
    </row>
    <row r="92" spans="1:11" x14ac:dyDescent="0.25">
      <c r="A92" s="614"/>
      <c r="B92" s="615"/>
      <c r="C92" s="620"/>
      <c r="D92" s="620"/>
      <c r="E92" s="620"/>
      <c r="F92" s="620"/>
      <c r="G92" s="620"/>
      <c r="H92" s="620"/>
      <c r="I92" s="620"/>
      <c r="J92" s="620"/>
      <c r="K92" s="621"/>
    </row>
    <row r="93" spans="1:11" x14ac:dyDescent="0.25">
      <c r="A93" s="614"/>
      <c r="B93" s="615"/>
      <c r="C93" s="622" t="s">
        <v>1</v>
      </c>
      <c r="D93" s="622"/>
      <c r="E93" s="622"/>
      <c r="F93" s="622"/>
      <c r="G93" s="622"/>
      <c r="H93" s="622"/>
      <c r="I93" s="622"/>
      <c r="J93" s="622"/>
      <c r="K93" s="623"/>
    </row>
    <row r="94" spans="1:11" ht="15.75" thickBot="1" x14ac:dyDescent="0.3">
      <c r="A94" s="616"/>
      <c r="B94" s="617"/>
      <c r="C94" s="624"/>
      <c r="D94" s="624"/>
      <c r="E94" s="624"/>
      <c r="F94" s="624"/>
      <c r="G94" s="624"/>
      <c r="H94" s="624"/>
      <c r="I94" s="624"/>
      <c r="J94" s="624"/>
      <c r="K94" s="625"/>
    </row>
    <row r="95" spans="1:11" x14ac:dyDescent="0.25">
      <c r="A95" s="626" t="s">
        <v>2</v>
      </c>
      <c r="B95" s="627"/>
      <c r="C95" s="630" t="s">
        <v>55</v>
      </c>
      <c r="D95" s="631"/>
      <c r="E95" s="631"/>
      <c r="F95" s="631"/>
      <c r="G95" s="631"/>
      <c r="H95" s="631"/>
      <c r="I95" s="631"/>
      <c r="J95" s="631"/>
      <c r="K95" s="632"/>
    </row>
    <row r="96" spans="1:11" ht="15.75" thickBot="1" x14ac:dyDescent="0.3">
      <c r="A96" s="628"/>
      <c r="B96" s="629"/>
      <c r="C96" s="633"/>
      <c r="D96" s="624"/>
      <c r="E96" s="624"/>
      <c r="F96" s="624"/>
      <c r="G96" s="624"/>
      <c r="H96" s="624"/>
      <c r="I96" s="624"/>
      <c r="J96" s="624"/>
      <c r="K96" s="625"/>
    </row>
    <row r="97" spans="1:11" ht="45.75" thickBot="1" x14ac:dyDescent="0.3">
      <c r="A97" s="72" t="s">
        <v>11</v>
      </c>
      <c r="B97" s="47" t="s">
        <v>4</v>
      </c>
      <c r="C97" s="61" t="s">
        <v>13</v>
      </c>
      <c r="D97" s="73" t="s">
        <v>28</v>
      </c>
      <c r="E97" s="74" t="s">
        <v>5</v>
      </c>
      <c r="F97" s="74" t="s">
        <v>6</v>
      </c>
      <c r="G97" s="6" t="s">
        <v>7</v>
      </c>
      <c r="H97" s="79" t="s">
        <v>89</v>
      </c>
      <c r="I97" s="74" t="s">
        <v>8</v>
      </c>
      <c r="J97" s="74" t="s">
        <v>9</v>
      </c>
      <c r="K97" s="61" t="s">
        <v>10</v>
      </c>
    </row>
    <row r="98" spans="1:11" ht="15.75" thickBot="1" x14ac:dyDescent="0.3">
      <c r="A98" s="61">
        <v>22</v>
      </c>
      <c r="B98" s="49" t="s">
        <v>56</v>
      </c>
      <c r="C98" s="48" t="s">
        <v>57</v>
      </c>
      <c r="D98" s="50">
        <v>304.52999999999997</v>
      </c>
      <c r="E98" s="52">
        <v>4568</v>
      </c>
      <c r="F98" s="62">
        <v>15</v>
      </c>
      <c r="G98" s="62"/>
      <c r="H98" s="52"/>
      <c r="I98" s="50"/>
      <c r="J98" s="52">
        <v>4568</v>
      </c>
      <c r="K98" s="48"/>
    </row>
    <row r="99" spans="1:11" x14ac:dyDescent="0.25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</row>
    <row r="101" spans="1:11" ht="15.75" thickBot="1" x14ac:dyDescent="0.3"/>
    <row r="102" spans="1:11" x14ac:dyDescent="0.25">
      <c r="A102" s="600"/>
      <c r="B102" s="601"/>
      <c r="C102" s="606" t="s">
        <v>0</v>
      </c>
      <c r="D102" s="606"/>
      <c r="E102" s="606"/>
      <c r="F102" s="606"/>
      <c r="G102" s="606"/>
      <c r="H102" s="606"/>
      <c r="I102" s="606"/>
      <c r="J102" s="606"/>
      <c r="K102" s="607"/>
    </row>
    <row r="103" spans="1:11" x14ac:dyDescent="0.25">
      <c r="A103" s="602"/>
      <c r="B103" s="603"/>
      <c r="C103" s="608"/>
      <c r="D103" s="608"/>
      <c r="E103" s="608"/>
      <c r="F103" s="608"/>
      <c r="G103" s="608"/>
      <c r="H103" s="608"/>
      <c r="I103" s="608"/>
      <c r="J103" s="608"/>
      <c r="K103" s="609"/>
    </row>
    <row r="104" spans="1:11" x14ac:dyDescent="0.25">
      <c r="A104" s="602"/>
      <c r="B104" s="603"/>
      <c r="C104" s="610" t="s">
        <v>1</v>
      </c>
      <c r="D104" s="610"/>
      <c r="E104" s="610"/>
      <c r="F104" s="610"/>
      <c r="G104" s="610"/>
      <c r="H104" s="610"/>
      <c r="I104" s="610"/>
      <c r="J104" s="610"/>
      <c r="K104" s="611"/>
    </row>
    <row r="105" spans="1:11" ht="15.75" thickBot="1" x14ac:dyDescent="0.3">
      <c r="A105" s="604"/>
      <c r="B105" s="605"/>
      <c r="C105" s="598"/>
      <c r="D105" s="598"/>
      <c r="E105" s="598"/>
      <c r="F105" s="598"/>
      <c r="G105" s="598"/>
      <c r="H105" s="598"/>
      <c r="I105" s="598"/>
      <c r="J105" s="598"/>
      <c r="K105" s="599"/>
    </row>
    <row r="106" spans="1:11" x14ac:dyDescent="0.25">
      <c r="A106" s="590" t="s">
        <v>2</v>
      </c>
      <c r="B106" s="591"/>
      <c r="C106" s="594" t="s">
        <v>83</v>
      </c>
      <c r="D106" s="595"/>
      <c r="E106" s="595"/>
      <c r="F106" s="595"/>
      <c r="G106" s="595"/>
      <c r="H106" s="595"/>
      <c r="I106" s="595"/>
      <c r="J106" s="595"/>
      <c r="K106" s="596"/>
    </row>
    <row r="107" spans="1:11" ht="15.75" thickBot="1" x14ac:dyDescent="0.3">
      <c r="A107" s="592"/>
      <c r="B107" s="593"/>
      <c r="C107" s="597"/>
      <c r="D107" s="598"/>
      <c r="E107" s="598"/>
      <c r="F107" s="598"/>
      <c r="G107" s="598"/>
      <c r="H107" s="598"/>
      <c r="I107" s="598"/>
      <c r="J107" s="598"/>
      <c r="K107" s="599"/>
    </row>
    <row r="108" spans="1:11" ht="45.75" thickBot="1" x14ac:dyDescent="0.3">
      <c r="A108" s="16" t="s">
        <v>11</v>
      </c>
      <c r="B108" s="17" t="s">
        <v>4</v>
      </c>
      <c r="C108" s="18" t="s">
        <v>13</v>
      </c>
      <c r="D108" s="21" t="s">
        <v>28</v>
      </c>
      <c r="E108" s="19" t="s">
        <v>5</v>
      </c>
      <c r="F108" s="19" t="s">
        <v>6</v>
      </c>
      <c r="G108" s="6" t="s">
        <v>7</v>
      </c>
      <c r="H108" s="79" t="s">
        <v>89</v>
      </c>
      <c r="I108" s="19" t="s">
        <v>8</v>
      </c>
      <c r="J108" s="19" t="s">
        <v>9</v>
      </c>
      <c r="K108" s="18" t="s">
        <v>10</v>
      </c>
    </row>
    <row r="109" spans="1:11" ht="15.75" thickBot="1" x14ac:dyDescent="0.3">
      <c r="A109" s="61">
        <v>23</v>
      </c>
      <c r="B109" s="49" t="s">
        <v>58</v>
      </c>
      <c r="C109" s="48" t="s">
        <v>59</v>
      </c>
      <c r="D109" s="80">
        <v>570</v>
      </c>
      <c r="E109" s="81">
        <v>8550</v>
      </c>
      <c r="F109" s="82">
        <v>15</v>
      </c>
      <c r="G109" s="82"/>
      <c r="H109" s="81"/>
      <c r="I109" s="80"/>
      <c r="J109" s="81">
        <v>8550</v>
      </c>
      <c r="K109" s="48"/>
    </row>
    <row r="110" spans="1:11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</row>
    <row r="111" spans="1:11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</row>
    <row r="112" spans="1:11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</row>
    <row r="113" spans="1:11" ht="15.75" thickBot="1" x14ac:dyDescent="0.3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</row>
    <row r="114" spans="1:11" x14ac:dyDescent="0.25">
      <c r="A114" s="612"/>
      <c r="B114" s="613"/>
      <c r="C114" s="618" t="s">
        <v>0</v>
      </c>
      <c r="D114" s="618"/>
      <c r="E114" s="618"/>
      <c r="F114" s="618"/>
      <c r="G114" s="618"/>
      <c r="H114" s="618"/>
      <c r="I114" s="618"/>
      <c r="J114" s="618"/>
      <c r="K114" s="619"/>
    </row>
    <row r="115" spans="1:11" x14ac:dyDescent="0.25">
      <c r="A115" s="614"/>
      <c r="B115" s="615"/>
      <c r="C115" s="620"/>
      <c r="D115" s="620"/>
      <c r="E115" s="620"/>
      <c r="F115" s="620"/>
      <c r="G115" s="620"/>
      <c r="H115" s="620"/>
      <c r="I115" s="620"/>
      <c r="J115" s="620"/>
      <c r="K115" s="621"/>
    </row>
    <row r="116" spans="1:11" x14ac:dyDescent="0.25">
      <c r="A116" s="614"/>
      <c r="B116" s="615"/>
      <c r="C116" s="622" t="s">
        <v>1</v>
      </c>
      <c r="D116" s="622"/>
      <c r="E116" s="622"/>
      <c r="F116" s="622"/>
      <c r="G116" s="622"/>
      <c r="H116" s="622"/>
      <c r="I116" s="622"/>
      <c r="J116" s="622"/>
      <c r="K116" s="623"/>
    </row>
    <row r="117" spans="1:11" ht="15.75" thickBot="1" x14ac:dyDescent="0.3">
      <c r="A117" s="616"/>
      <c r="B117" s="617"/>
      <c r="C117" s="624"/>
      <c r="D117" s="624"/>
      <c r="E117" s="624"/>
      <c r="F117" s="624"/>
      <c r="G117" s="624"/>
      <c r="H117" s="624"/>
      <c r="I117" s="624"/>
      <c r="J117" s="624"/>
      <c r="K117" s="625"/>
    </row>
    <row r="118" spans="1:11" x14ac:dyDescent="0.25">
      <c r="A118" s="626" t="s">
        <v>2</v>
      </c>
      <c r="B118" s="627"/>
      <c r="C118" s="630" t="s">
        <v>60</v>
      </c>
      <c r="D118" s="631"/>
      <c r="E118" s="631"/>
      <c r="F118" s="631"/>
      <c r="G118" s="631"/>
      <c r="H118" s="631"/>
      <c r="I118" s="631"/>
      <c r="J118" s="631"/>
      <c r="K118" s="632"/>
    </row>
    <row r="119" spans="1:11" ht="15.75" thickBot="1" x14ac:dyDescent="0.3">
      <c r="A119" s="628"/>
      <c r="B119" s="629"/>
      <c r="C119" s="633"/>
      <c r="D119" s="624"/>
      <c r="E119" s="624"/>
      <c r="F119" s="624"/>
      <c r="G119" s="624"/>
      <c r="H119" s="624"/>
      <c r="I119" s="624"/>
      <c r="J119" s="624"/>
      <c r="K119" s="625"/>
    </row>
    <row r="120" spans="1:11" ht="45.75" thickBot="1" x14ac:dyDescent="0.3">
      <c r="A120" s="72" t="s">
        <v>11</v>
      </c>
      <c r="B120" s="47" t="s">
        <v>4</v>
      </c>
      <c r="C120" s="61" t="s">
        <v>13</v>
      </c>
      <c r="D120" s="73" t="s">
        <v>28</v>
      </c>
      <c r="E120" s="74" t="s">
        <v>5</v>
      </c>
      <c r="F120" s="74" t="s">
        <v>6</v>
      </c>
      <c r="G120" s="6" t="s">
        <v>7</v>
      </c>
      <c r="H120" s="79" t="s">
        <v>89</v>
      </c>
      <c r="I120" s="74" t="s">
        <v>8</v>
      </c>
      <c r="J120" s="74" t="s">
        <v>9</v>
      </c>
      <c r="K120" s="61" t="s">
        <v>10</v>
      </c>
    </row>
    <row r="121" spans="1:11" ht="15.75" thickBot="1" x14ac:dyDescent="0.3">
      <c r="A121" s="55">
        <v>24</v>
      </c>
      <c r="B121" s="56" t="s">
        <v>61</v>
      </c>
      <c r="C121" s="57" t="s">
        <v>62</v>
      </c>
      <c r="D121" s="58">
        <v>325.73</v>
      </c>
      <c r="E121" s="59">
        <v>4886</v>
      </c>
      <c r="F121" s="60">
        <v>15</v>
      </c>
      <c r="G121" s="60"/>
      <c r="H121" s="59"/>
      <c r="I121" s="58"/>
      <c r="J121" s="59">
        <v>4886</v>
      </c>
      <c r="K121" s="57"/>
    </row>
    <row r="122" spans="1:11" ht="15.75" thickBot="1" x14ac:dyDescent="0.3">
      <c r="A122" s="61">
        <v>25</v>
      </c>
      <c r="B122" s="49" t="s">
        <v>63</v>
      </c>
      <c r="C122" s="48" t="s">
        <v>64</v>
      </c>
      <c r="D122" s="50">
        <v>232.53</v>
      </c>
      <c r="E122" s="52">
        <v>3488</v>
      </c>
      <c r="F122" s="62">
        <v>15</v>
      </c>
      <c r="G122" s="62"/>
      <c r="H122" s="52"/>
      <c r="I122" s="50"/>
      <c r="J122" s="52">
        <v>3488</v>
      </c>
      <c r="K122" s="48"/>
    </row>
    <row r="123" spans="1:11" ht="15.75" thickBot="1" x14ac:dyDescent="0.3">
      <c r="A123" s="37">
        <v>26</v>
      </c>
      <c r="B123" s="1" t="s">
        <v>88</v>
      </c>
      <c r="C123" s="2" t="s">
        <v>64</v>
      </c>
      <c r="D123" s="13">
        <v>232.53</v>
      </c>
      <c r="E123" s="14">
        <v>3488</v>
      </c>
      <c r="F123" s="25">
        <v>15</v>
      </c>
      <c r="G123" s="25"/>
      <c r="H123" s="2"/>
      <c r="I123" s="1"/>
      <c r="J123" s="14">
        <v>3488</v>
      </c>
      <c r="K123" s="1"/>
    </row>
    <row r="125" spans="1:11" ht="15.75" thickBot="1" x14ac:dyDescent="0.3"/>
    <row r="126" spans="1:11" x14ac:dyDescent="0.25">
      <c r="A126" s="600"/>
      <c r="B126" s="601"/>
      <c r="C126" s="606" t="s">
        <v>0</v>
      </c>
      <c r="D126" s="606"/>
      <c r="E126" s="606"/>
      <c r="F126" s="606"/>
      <c r="G126" s="606"/>
      <c r="H126" s="606"/>
      <c r="I126" s="606"/>
      <c r="J126" s="606"/>
      <c r="K126" s="607"/>
    </row>
    <row r="127" spans="1:11" x14ac:dyDescent="0.25">
      <c r="A127" s="602"/>
      <c r="B127" s="603"/>
      <c r="C127" s="608"/>
      <c r="D127" s="608"/>
      <c r="E127" s="608"/>
      <c r="F127" s="608"/>
      <c r="G127" s="608"/>
      <c r="H127" s="608"/>
      <c r="I127" s="608"/>
      <c r="J127" s="608"/>
      <c r="K127" s="609"/>
    </row>
    <row r="128" spans="1:11" x14ac:dyDescent="0.25">
      <c r="A128" s="602"/>
      <c r="B128" s="603"/>
      <c r="C128" s="610" t="s">
        <v>1</v>
      </c>
      <c r="D128" s="610"/>
      <c r="E128" s="610"/>
      <c r="F128" s="610"/>
      <c r="G128" s="610"/>
      <c r="H128" s="610"/>
      <c r="I128" s="610"/>
      <c r="J128" s="610"/>
      <c r="K128" s="611"/>
    </row>
    <row r="129" spans="1:11" ht="15.75" thickBot="1" x14ac:dyDescent="0.3">
      <c r="A129" s="604"/>
      <c r="B129" s="605"/>
      <c r="C129" s="598"/>
      <c r="D129" s="598"/>
      <c r="E129" s="598"/>
      <c r="F129" s="598"/>
      <c r="G129" s="598"/>
      <c r="H129" s="598"/>
      <c r="I129" s="598"/>
      <c r="J129" s="598"/>
      <c r="K129" s="599"/>
    </row>
    <row r="130" spans="1:11" x14ac:dyDescent="0.25">
      <c r="A130" s="590" t="s">
        <v>2</v>
      </c>
      <c r="B130" s="591"/>
      <c r="C130" s="594" t="s">
        <v>65</v>
      </c>
      <c r="D130" s="595"/>
      <c r="E130" s="595"/>
      <c r="F130" s="595"/>
      <c r="G130" s="595"/>
      <c r="H130" s="595"/>
      <c r="I130" s="595"/>
      <c r="J130" s="595"/>
      <c r="K130" s="596"/>
    </row>
    <row r="131" spans="1:11" ht="15.75" thickBot="1" x14ac:dyDescent="0.3">
      <c r="A131" s="592"/>
      <c r="B131" s="593"/>
      <c r="C131" s="597"/>
      <c r="D131" s="598"/>
      <c r="E131" s="598"/>
      <c r="F131" s="598"/>
      <c r="G131" s="598"/>
      <c r="H131" s="598"/>
      <c r="I131" s="598"/>
      <c r="J131" s="598"/>
      <c r="K131" s="599"/>
    </row>
    <row r="132" spans="1:11" ht="45.75" thickBot="1" x14ac:dyDescent="0.3">
      <c r="A132" s="16" t="s">
        <v>11</v>
      </c>
      <c r="B132" s="17" t="s">
        <v>4</v>
      </c>
      <c r="C132" s="18" t="s">
        <v>13</v>
      </c>
      <c r="D132" s="21" t="s">
        <v>28</v>
      </c>
      <c r="E132" s="19" t="s">
        <v>5</v>
      </c>
      <c r="F132" s="19" t="s">
        <v>6</v>
      </c>
      <c r="G132" s="6" t="s">
        <v>7</v>
      </c>
      <c r="H132" s="79" t="s">
        <v>89</v>
      </c>
      <c r="I132" s="19" t="s">
        <v>8</v>
      </c>
      <c r="J132" s="19" t="s">
        <v>9</v>
      </c>
      <c r="K132" s="18" t="s">
        <v>10</v>
      </c>
    </row>
    <row r="133" spans="1:11" ht="15.75" thickBot="1" x14ac:dyDescent="0.3">
      <c r="A133" s="55">
        <v>27</v>
      </c>
      <c r="B133" s="56" t="s">
        <v>66</v>
      </c>
      <c r="C133" s="57" t="s">
        <v>67</v>
      </c>
      <c r="D133" s="58">
        <v>315</v>
      </c>
      <c r="E133" s="59">
        <v>4726</v>
      </c>
      <c r="F133" s="60">
        <v>15</v>
      </c>
      <c r="G133" s="60"/>
      <c r="H133" s="59"/>
      <c r="I133" s="58"/>
      <c r="J133" s="59">
        <v>4726</v>
      </c>
      <c r="K133" s="58"/>
    </row>
    <row r="134" spans="1:11" ht="15.75" thickBot="1" x14ac:dyDescent="0.3">
      <c r="A134" s="61">
        <v>28</v>
      </c>
      <c r="B134" s="49" t="s">
        <v>68</v>
      </c>
      <c r="C134" s="48" t="s">
        <v>67</v>
      </c>
      <c r="D134" s="50">
        <v>315</v>
      </c>
      <c r="E134" s="52">
        <v>4726</v>
      </c>
      <c r="F134" s="62">
        <v>14</v>
      </c>
      <c r="G134" s="62"/>
      <c r="H134" s="52"/>
      <c r="I134" s="50"/>
      <c r="J134" s="52">
        <v>4411</v>
      </c>
      <c r="K134" s="50"/>
    </row>
    <row r="135" spans="1:11" x14ac:dyDescent="0.2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</row>
    <row r="136" spans="1:11" x14ac:dyDescent="0.25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</row>
    <row r="137" spans="1:11" x14ac:dyDescent="0.25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</row>
    <row r="138" spans="1:11" ht="15.75" thickBot="1" x14ac:dyDescent="0.3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</row>
    <row r="139" spans="1:11" x14ac:dyDescent="0.25">
      <c r="A139" s="612"/>
      <c r="B139" s="613"/>
      <c r="C139" s="618" t="s">
        <v>0</v>
      </c>
      <c r="D139" s="618"/>
      <c r="E139" s="618"/>
      <c r="F139" s="618"/>
      <c r="G139" s="618"/>
      <c r="H139" s="618"/>
      <c r="I139" s="618"/>
      <c r="J139" s="618"/>
      <c r="K139" s="619"/>
    </row>
    <row r="140" spans="1:11" x14ac:dyDescent="0.25">
      <c r="A140" s="614"/>
      <c r="B140" s="615"/>
      <c r="C140" s="620"/>
      <c r="D140" s="620"/>
      <c r="E140" s="620"/>
      <c r="F140" s="620"/>
      <c r="G140" s="620"/>
      <c r="H140" s="620"/>
      <c r="I140" s="620"/>
      <c r="J140" s="620"/>
      <c r="K140" s="621"/>
    </row>
    <row r="141" spans="1:11" x14ac:dyDescent="0.25">
      <c r="A141" s="614"/>
      <c r="B141" s="615"/>
      <c r="C141" s="622" t="s">
        <v>1</v>
      </c>
      <c r="D141" s="622"/>
      <c r="E141" s="622"/>
      <c r="F141" s="622"/>
      <c r="G141" s="622"/>
      <c r="H141" s="622"/>
      <c r="I141" s="622"/>
      <c r="J141" s="622"/>
      <c r="K141" s="623"/>
    </row>
    <row r="142" spans="1:11" ht="15.75" thickBot="1" x14ac:dyDescent="0.3">
      <c r="A142" s="616"/>
      <c r="B142" s="617"/>
      <c r="C142" s="624"/>
      <c r="D142" s="624"/>
      <c r="E142" s="624"/>
      <c r="F142" s="624"/>
      <c r="G142" s="624"/>
      <c r="H142" s="624"/>
      <c r="I142" s="624"/>
      <c r="J142" s="624"/>
      <c r="K142" s="625"/>
    </row>
    <row r="143" spans="1:11" x14ac:dyDescent="0.25">
      <c r="A143" s="626" t="s">
        <v>2</v>
      </c>
      <c r="B143" s="627"/>
      <c r="C143" s="630" t="s">
        <v>69</v>
      </c>
      <c r="D143" s="631"/>
      <c r="E143" s="631"/>
      <c r="F143" s="631"/>
      <c r="G143" s="631"/>
      <c r="H143" s="631"/>
      <c r="I143" s="631"/>
      <c r="J143" s="631"/>
      <c r="K143" s="632"/>
    </row>
    <row r="144" spans="1:11" ht="15.75" thickBot="1" x14ac:dyDescent="0.3">
      <c r="A144" s="628"/>
      <c r="B144" s="629"/>
      <c r="C144" s="633"/>
      <c r="D144" s="624"/>
      <c r="E144" s="624"/>
      <c r="F144" s="624"/>
      <c r="G144" s="624"/>
      <c r="H144" s="624"/>
      <c r="I144" s="624"/>
      <c r="J144" s="624"/>
      <c r="K144" s="625"/>
    </row>
    <row r="145" spans="1:11" ht="45.75" thickBot="1" x14ac:dyDescent="0.3">
      <c r="A145" s="72" t="s">
        <v>11</v>
      </c>
      <c r="B145" s="47" t="s">
        <v>4</v>
      </c>
      <c r="C145" s="61" t="s">
        <v>13</v>
      </c>
      <c r="D145" s="73" t="s">
        <v>28</v>
      </c>
      <c r="E145" s="74" t="s">
        <v>5</v>
      </c>
      <c r="F145" s="74" t="s">
        <v>6</v>
      </c>
      <c r="G145" s="6" t="s">
        <v>7</v>
      </c>
      <c r="H145" s="79" t="s">
        <v>89</v>
      </c>
      <c r="I145" s="74" t="s">
        <v>8</v>
      </c>
      <c r="J145" s="74" t="s">
        <v>9</v>
      </c>
      <c r="K145" s="61" t="s">
        <v>10</v>
      </c>
    </row>
    <row r="146" spans="1:11" ht="15.75" thickBot="1" x14ac:dyDescent="0.3">
      <c r="A146" s="55">
        <v>29</v>
      </c>
      <c r="B146" s="56" t="s">
        <v>70</v>
      </c>
      <c r="C146" s="57" t="s">
        <v>71</v>
      </c>
      <c r="D146" s="58">
        <v>304</v>
      </c>
      <c r="E146" s="59">
        <v>4565</v>
      </c>
      <c r="F146" s="60">
        <v>15</v>
      </c>
      <c r="G146" s="60"/>
      <c r="H146" s="59"/>
      <c r="I146" s="58"/>
      <c r="J146" s="59">
        <f>E146</f>
        <v>4565</v>
      </c>
      <c r="K146" s="57"/>
    </row>
    <row r="147" spans="1:11" ht="15.75" thickBot="1" x14ac:dyDescent="0.3">
      <c r="A147" s="61">
        <v>30</v>
      </c>
      <c r="B147" s="49" t="s">
        <v>72</v>
      </c>
      <c r="C147" s="48" t="s">
        <v>73</v>
      </c>
      <c r="D147" s="50">
        <v>484.5</v>
      </c>
      <c r="E147" s="52">
        <v>7268</v>
      </c>
      <c r="F147" s="62">
        <v>15</v>
      </c>
      <c r="G147" s="62"/>
      <c r="H147" s="52"/>
      <c r="I147" s="50"/>
      <c r="J147" s="52">
        <v>7268</v>
      </c>
      <c r="K147" s="48"/>
    </row>
    <row r="148" spans="1:11" ht="15.75" thickBot="1" x14ac:dyDescent="0.3">
      <c r="A148" s="61">
        <v>31</v>
      </c>
      <c r="B148" s="49" t="s">
        <v>74</v>
      </c>
      <c r="C148" s="48" t="s">
        <v>73</v>
      </c>
      <c r="D148" s="50">
        <v>484.5</v>
      </c>
      <c r="E148" s="52">
        <v>7268</v>
      </c>
      <c r="F148" s="62">
        <v>15</v>
      </c>
      <c r="G148" s="62"/>
      <c r="H148" s="52"/>
      <c r="I148" s="50"/>
      <c r="J148" s="52">
        <v>7268</v>
      </c>
      <c r="K148" s="48"/>
    </row>
    <row r="151" spans="1:11" ht="15.75" thickBot="1" x14ac:dyDescent="0.3"/>
    <row r="152" spans="1:11" x14ac:dyDescent="0.25">
      <c r="A152" s="600"/>
      <c r="B152" s="601"/>
      <c r="C152" s="606" t="s">
        <v>0</v>
      </c>
      <c r="D152" s="606"/>
      <c r="E152" s="606"/>
      <c r="F152" s="606"/>
      <c r="G152" s="606"/>
      <c r="H152" s="606"/>
      <c r="I152" s="606"/>
      <c r="J152" s="606"/>
      <c r="K152" s="607"/>
    </row>
    <row r="153" spans="1:11" x14ac:dyDescent="0.25">
      <c r="A153" s="602"/>
      <c r="B153" s="603"/>
      <c r="C153" s="608"/>
      <c r="D153" s="608"/>
      <c r="E153" s="608"/>
      <c r="F153" s="608"/>
      <c r="G153" s="608"/>
      <c r="H153" s="608"/>
      <c r="I153" s="608"/>
      <c r="J153" s="608"/>
      <c r="K153" s="609"/>
    </row>
    <row r="154" spans="1:11" x14ac:dyDescent="0.25">
      <c r="A154" s="602"/>
      <c r="B154" s="603"/>
      <c r="C154" s="610" t="s">
        <v>1</v>
      </c>
      <c r="D154" s="610"/>
      <c r="E154" s="610"/>
      <c r="F154" s="610"/>
      <c r="G154" s="610"/>
      <c r="H154" s="610"/>
      <c r="I154" s="610"/>
      <c r="J154" s="610"/>
      <c r="K154" s="611"/>
    </row>
    <row r="155" spans="1:11" ht="15.75" thickBot="1" x14ac:dyDescent="0.3">
      <c r="A155" s="604"/>
      <c r="B155" s="605"/>
      <c r="C155" s="598"/>
      <c r="D155" s="598"/>
      <c r="E155" s="598"/>
      <c r="F155" s="598"/>
      <c r="G155" s="598"/>
      <c r="H155" s="598"/>
      <c r="I155" s="598"/>
      <c r="J155" s="598"/>
      <c r="K155" s="599"/>
    </row>
    <row r="156" spans="1:11" x14ac:dyDescent="0.25">
      <c r="A156" s="590" t="s">
        <v>2</v>
      </c>
      <c r="B156" s="591"/>
      <c r="C156" s="594" t="s">
        <v>79</v>
      </c>
      <c r="D156" s="595"/>
      <c r="E156" s="595"/>
      <c r="F156" s="595"/>
      <c r="G156" s="595"/>
      <c r="H156" s="595"/>
      <c r="I156" s="595"/>
      <c r="J156" s="595"/>
      <c r="K156" s="596"/>
    </row>
    <row r="157" spans="1:11" ht="15.75" thickBot="1" x14ac:dyDescent="0.3">
      <c r="A157" s="592"/>
      <c r="B157" s="593"/>
      <c r="C157" s="597"/>
      <c r="D157" s="598"/>
      <c r="E157" s="598"/>
      <c r="F157" s="598"/>
      <c r="G157" s="598"/>
      <c r="H157" s="598"/>
      <c r="I157" s="598"/>
      <c r="J157" s="598"/>
      <c r="K157" s="599"/>
    </row>
    <row r="158" spans="1:11" ht="45.75" thickBot="1" x14ac:dyDescent="0.3">
      <c r="A158" s="16" t="s">
        <v>11</v>
      </c>
      <c r="B158" s="17" t="s">
        <v>4</v>
      </c>
      <c r="C158" s="18" t="s">
        <v>13</v>
      </c>
      <c r="D158" s="21" t="s">
        <v>28</v>
      </c>
      <c r="E158" s="19" t="s">
        <v>5</v>
      </c>
      <c r="F158" s="19" t="s">
        <v>6</v>
      </c>
      <c r="G158" s="6" t="s">
        <v>7</v>
      </c>
      <c r="H158" s="79" t="s">
        <v>89</v>
      </c>
      <c r="I158" s="19" t="s">
        <v>8</v>
      </c>
      <c r="J158" s="19" t="s">
        <v>9</v>
      </c>
      <c r="K158" s="18" t="s">
        <v>10</v>
      </c>
    </row>
    <row r="159" spans="1:11" ht="30.75" thickBot="1" x14ac:dyDescent="0.3">
      <c r="A159" s="18">
        <v>32</v>
      </c>
      <c r="B159" s="28" t="s">
        <v>75</v>
      </c>
      <c r="C159" s="29" t="s">
        <v>80</v>
      </c>
      <c r="D159" s="80">
        <v>323</v>
      </c>
      <c r="E159" s="81">
        <v>4845</v>
      </c>
      <c r="F159" s="82">
        <v>15</v>
      </c>
      <c r="G159" s="82"/>
      <c r="H159" s="81"/>
      <c r="I159" s="80"/>
      <c r="J159" s="81">
        <v>4845</v>
      </c>
      <c r="K159" s="1"/>
    </row>
    <row r="163" spans="1:11" ht="15.75" thickBot="1" x14ac:dyDescent="0.3"/>
    <row r="164" spans="1:11" x14ac:dyDescent="0.25">
      <c r="A164" s="600"/>
      <c r="B164" s="601"/>
      <c r="C164" s="606" t="s">
        <v>0</v>
      </c>
      <c r="D164" s="606"/>
      <c r="E164" s="606"/>
      <c r="F164" s="606"/>
      <c r="G164" s="606"/>
      <c r="H164" s="606"/>
      <c r="I164" s="606"/>
      <c r="J164" s="606"/>
      <c r="K164" s="607"/>
    </row>
    <row r="165" spans="1:11" x14ac:dyDescent="0.25">
      <c r="A165" s="602"/>
      <c r="B165" s="603"/>
      <c r="C165" s="608"/>
      <c r="D165" s="608"/>
      <c r="E165" s="608"/>
      <c r="F165" s="608"/>
      <c r="G165" s="608"/>
      <c r="H165" s="608"/>
      <c r="I165" s="608"/>
      <c r="J165" s="608"/>
      <c r="K165" s="609"/>
    </row>
    <row r="166" spans="1:11" x14ac:dyDescent="0.25">
      <c r="A166" s="602"/>
      <c r="B166" s="603"/>
      <c r="C166" s="610" t="s">
        <v>1</v>
      </c>
      <c r="D166" s="610"/>
      <c r="E166" s="610"/>
      <c r="F166" s="610"/>
      <c r="G166" s="610"/>
      <c r="H166" s="610"/>
      <c r="I166" s="610"/>
      <c r="J166" s="610"/>
      <c r="K166" s="611"/>
    </row>
    <row r="167" spans="1:11" ht="15.75" thickBot="1" x14ac:dyDescent="0.3">
      <c r="A167" s="604"/>
      <c r="B167" s="605"/>
      <c r="C167" s="598"/>
      <c r="D167" s="598"/>
      <c r="E167" s="598"/>
      <c r="F167" s="598"/>
      <c r="G167" s="598"/>
      <c r="H167" s="598"/>
      <c r="I167" s="598"/>
      <c r="J167" s="598"/>
      <c r="K167" s="599"/>
    </row>
    <row r="168" spans="1:11" x14ac:dyDescent="0.25">
      <c r="A168" s="590" t="s">
        <v>2</v>
      </c>
      <c r="B168" s="591"/>
      <c r="C168" s="594" t="s">
        <v>76</v>
      </c>
      <c r="D168" s="595"/>
      <c r="E168" s="595"/>
      <c r="F168" s="595"/>
      <c r="G168" s="595"/>
      <c r="H168" s="595"/>
      <c r="I168" s="595"/>
      <c r="J168" s="595"/>
      <c r="K168" s="596"/>
    </row>
    <row r="169" spans="1:11" ht="15.75" thickBot="1" x14ac:dyDescent="0.3">
      <c r="A169" s="592"/>
      <c r="B169" s="593"/>
      <c r="C169" s="597"/>
      <c r="D169" s="598"/>
      <c r="E169" s="598"/>
      <c r="F169" s="598"/>
      <c r="G169" s="598"/>
      <c r="H169" s="598"/>
      <c r="I169" s="598"/>
      <c r="J169" s="598"/>
      <c r="K169" s="599"/>
    </row>
    <row r="170" spans="1:11" ht="45.75" thickBot="1" x14ac:dyDescent="0.3">
      <c r="A170" s="16" t="s">
        <v>11</v>
      </c>
      <c r="B170" s="17" t="s">
        <v>4</v>
      </c>
      <c r="C170" s="18" t="s">
        <v>13</v>
      </c>
      <c r="D170" s="21" t="s">
        <v>28</v>
      </c>
      <c r="E170" s="19" t="s">
        <v>5</v>
      </c>
      <c r="F170" s="19" t="s">
        <v>6</v>
      </c>
      <c r="G170" s="6" t="s">
        <v>7</v>
      </c>
      <c r="H170" s="79" t="s">
        <v>89</v>
      </c>
      <c r="I170" s="19" t="s">
        <v>8</v>
      </c>
      <c r="J170" s="19" t="s">
        <v>9</v>
      </c>
      <c r="K170" s="18" t="s">
        <v>10</v>
      </c>
    </row>
    <row r="171" spans="1:11" ht="15.75" thickBot="1" x14ac:dyDescent="0.3">
      <c r="A171" s="61">
        <v>33</v>
      </c>
      <c r="B171" s="75" t="s">
        <v>77</v>
      </c>
      <c r="C171" s="76" t="s">
        <v>76</v>
      </c>
      <c r="D171" s="50">
        <v>403</v>
      </c>
      <c r="E171" s="52">
        <v>6045</v>
      </c>
      <c r="F171" s="62">
        <v>15</v>
      </c>
      <c r="G171" s="62"/>
      <c r="H171" s="52"/>
      <c r="I171" s="50"/>
      <c r="J171" s="52">
        <v>6045</v>
      </c>
      <c r="K171" s="48"/>
    </row>
    <row r="172" spans="1:11" x14ac:dyDescent="0.25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</row>
    <row r="173" spans="1:11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</row>
    <row r="176" spans="1:11" ht="15.75" thickBot="1" x14ac:dyDescent="0.3"/>
    <row r="177" spans="1:17" x14ac:dyDescent="0.25">
      <c r="A177" s="600"/>
      <c r="B177" s="601"/>
      <c r="C177" s="606" t="s">
        <v>0</v>
      </c>
      <c r="D177" s="606"/>
      <c r="E177" s="606"/>
      <c r="F177" s="606"/>
      <c r="G177" s="606"/>
      <c r="H177" s="606"/>
      <c r="I177" s="606"/>
      <c r="J177" s="606"/>
      <c r="K177" s="607"/>
    </row>
    <row r="178" spans="1:17" x14ac:dyDescent="0.25">
      <c r="A178" s="602"/>
      <c r="B178" s="603"/>
      <c r="C178" s="608"/>
      <c r="D178" s="608"/>
      <c r="E178" s="608"/>
      <c r="F178" s="608"/>
      <c r="G178" s="608"/>
      <c r="H178" s="608"/>
      <c r="I178" s="608"/>
      <c r="J178" s="608"/>
      <c r="K178" s="609"/>
    </row>
    <row r="179" spans="1:17" x14ac:dyDescent="0.25">
      <c r="A179" s="602"/>
      <c r="B179" s="603"/>
      <c r="C179" s="610" t="s">
        <v>1</v>
      </c>
      <c r="D179" s="610"/>
      <c r="E179" s="610"/>
      <c r="F179" s="610"/>
      <c r="G179" s="610"/>
      <c r="H179" s="610"/>
      <c r="I179" s="610"/>
      <c r="J179" s="610"/>
      <c r="K179" s="611"/>
    </row>
    <row r="180" spans="1:17" ht="15.75" thickBot="1" x14ac:dyDescent="0.3">
      <c r="A180" s="604"/>
      <c r="B180" s="605"/>
      <c r="C180" s="598"/>
      <c r="D180" s="598"/>
      <c r="E180" s="598"/>
      <c r="F180" s="598"/>
      <c r="G180" s="598"/>
      <c r="H180" s="598"/>
      <c r="I180" s="598"/>
      <c r="J180" s="598"/>
      <c r="K180" s="599"/>
    </row>
    <row r="181" spans="1:17" x14ac:dyDescent="0.25">
      <c r="A181" s="590" t="s">
        <v>2</v>
      </c>
      <c r="B181" s="591"/>
      <c r="C181" s="594" t="s">
        <v>78</v>
      </c>
      <c r="D181" s="595"/>
      <c r="E181" s="595"/>
      <c r="F181" s="595"/>
      <c r="G181" s="595"/>
      <c r="H181" s="595"/>
      <c r="I181" s="595"/>
      <c r="J181" s="595"/>
      <c r="K181" s="596"/>
    </row>
    <row r="182" spans="1:17" ht="15.75" thickBot="1" x14ac:dyDescent="0.3">
      <c r="A182" s="592"/>
      <c r="B182" s="593"/>
      <c r="C182" s="597"/>
      <c r="D182" s="598"/>
      <c r="E182" s="598"/>
      <c r="F182" s="598"/>
      <c r="G182" s="598"/>
      <c r="H182" s="598"/>
      <c r="I182" s="598"/>
      <c r="J182" s="598"/>
      <c r="K182" s="599"/>
    </row>
    <row r="183" spans="1:17" ht="45.75" thickBot="1" x14ac:dyDescent="0.3">
      <c r="A183" s="16" t="s">
        <v>11</v>
      </c>
      <c r="B183" s="17" t="s">
        <v>4</v>
      </c>
      <c r="C183" s="18" t="s">
        <v>13</v>
      </c>
      <c r="D183" s="21" t="s">
        <v>28</v>
      </c>
      <c r="E183" s="19" t="s">
        <v>5</v>
      </c>
      <c r="F183" s="19" t="s">
        <v>6</v>
      </c>
      <c r="G183" s="6" t="s">
        <v>7</v>
      </c>
      <c r="H183" s="79" t="s">
        <v>89</v>
      </c>
      <c r="I183" s="19" t="s">
        <v>8</v>
      </c>
      <c r="J183" s="19" t="s">
        <v>9</v>
      </c>
      <c r="K183" s="18" t="s">
        <v>10</v>
      </c>
    </row>
    <row r="184" spans="1:17" ht="15.75" thickBot="1" x14ac:dyDescent="0.3">
      <c r="A184" s="18">
        <v>34</v>
      </c>
      <c r="B184" s="28" t="s">
        <v>81</v>
      </c>
      <c r="C184" s="29" t="s">
        <v>82</v>
      </c>
      <c r="D184" s="1">
        <v>304.45999999999998</v>
      </c>
      <c r="E184" s="14">
        <v>4567</v>
      </c>
      <c r="F184" s="25">
        <v>15</v>
      </c>
      <c r="G184" s="25"/>
      <c r="H184" s="2"/>
      <c r="I184" s="1"/>
      <c r="J184" s="14">
        <v>4567</v>
      </c>
      <c r="K184" s="1"/>
    </row>
    <row r="185" spans="1:17" ht="15.75" thickBot="1" x14ac:dyDescent="0.3">
      <c r="Q185" s="32">
        <v>4886</v>
      </c>
    </row>
    <row r="186" spans="1:17" ht="15.75" thickBot="1" x14ac:dyDescent="0.3">
      <c r="Q186" s="33">
        <v>4565</v>
      </c>
    </row>
    <row r="187" spans="1:17" ht="15.75" thickBot="1" x14ac:dyDescent="0.3">
      <c r="Q187" s="32">
        <v>7268</v>
      </c>
    </row>
    <row r="188" spans="1:17" ht="15.75" thickBot="1" x14ac:dyDescent="0.3">
      <c r="Q188" s="32">
        <v>7268</v>
      </c>
    </row>
    <row r="189" spans="1:17" ht="15.75" thickBot="1" x14ac:dyDescent="0.3">
      <c r="Q189" s="14">
        <v>4842</v>
      </c>
    </row>
    <row r="190" spans="1:17" ht="15.75" thickBot="1" x14ac:dyDescent="0.3">
      <c r="A190" s="600"/>
      <c r="B190" s="601"/>
      <c r="C190" s="606" t="s">
        <v>0</v>
      </c>
      <c r="D190" s="606"/>
      <c r="E190" s="606"/>
      <c r="F190" s="606"/>
      <c r="G190" s="606"/>
      <c r="H190" s="606"/>
      <c r="I190" s="606"/>
      <c r="J190" s="606"/>
      <c r="K190" s="607"/>
      <c r="Q190" s="33">
        <v>4726</v>
      </c>
    </row>
    <row r="191" spans="1:17" ht="15.75" thickBot="1" x14ac:dyDescent="0.3">
      <c r="A191" s="602"/>
      <c r="B191" s="603"/>
      <c r="C191" s="608"/>
      <c r="D191" s="608"/>
      <c r="E191" s="608"/>
      <c r="F191" s="608"/>
      <c r="G191" s="608"/>
      <c r="H191" s="608"/>
      <c r="I191" s="608"/>
      <c r="J191" s="608"/>
      <c r="K191" s="609"/>
      <c r="Q191" s="32">
        <v>4726</v>
      </c>
    </row>
    <row r="192" spans="1:17" ht="15.75" thickBot="1" x14ac:dyDescent="0.3">
      <c r="A192" s="602"/>
      <c r="B192" s="603"/>
      <c r="C192" s="610" t="s">
        <v>1</v>
      </c>
      <c r="D192" s="610"/>
      <c r="E192" s="610"/>
      <c r="F192" s="610"/>
      <c r="G192" s="610"/>
      <c r="H192" s="610"/>
      <c r="I192" s="610"/>
      <c r="J192" s="610"/>
      <c r="K192" s="611"/>
      <c r="Q192" s="12">
        <v>4886</v>
      </c>
    </row>
    <row r="193" spans="1:17" ht="15.75" thickBot="1" x14ac:dyDescent="0.3">
      <c r="A193" s="604"/>
      <c r="B193" s="605"/>
      <c r="C193" s="598"/>
      <c r="D193" s="598"/>
      <c r="E193" s="598"/>
      <c r="F193" s="598"/>
      <c r="G193" s="598"/>
      <c r="H193" s="598"/>
      <c r="I193" s="598"/>
      <c r="J193" s="598"/>
      <c r="K193" s="599"/>
      <c r="Q193" s="32">
        <v>3488</v>
      </c>
    </row>
    <row r="194" spans="1:17" ht="15.75" thickBot="1" x14ac:dyDescent="0.3">
      <c r="A194" s="590" t="s">
        <v>2</v>
      </c>
      <c r="B194" s="591"/>
      <c r="C194" s="594" t="s">
        <v>84</v>
      </c>
      <c r="D194" s="595"/>
      <c r="E194" s="595"/>
      <c r="F194" s="595"/>
      <c r="G194" s="595"/>
      <c r="H194" s="595"/>
      <c r="I194" s="595"/>
      <c r="J194" s="595"/>
      <c r="K194" s="596"/>
      <c r="Q194" s="14">
        <v>3488</v>
      </c>
    </row>
    <row r="195" spans="1:17" ht="15.75" thickBot="1" x14ac:dyDescent="0.3">
      <c r="A195" s="592"/>
      <c r="B195" s="593"/>
      <c r="C195" s="597"/>
      <c r="D195" s="598"/>
      <c r="E195" s="598"/>
      <c r="F195" s="598"/>
      <c r="G195" s="598"/>
      <c r="H195" s="598"/>
      <c r="I195" s="598"/>
      <c r="J195" s="598"/>
      <c r="K195" s="599"/>
      <c r="Q195" s="32">
        <v>5962</v>
      </c>
    </row>
    <row r="196" spans="1:17" ht="45.75" thickBot="1" x14ac:dyDescent="0.3">
      <c r="A196" s="16" t="s">
        <v>11</v>
      </c>
      <c r="B196" s="17" t="s">
        <v>4</v>
      </c>
      <c r="C196" s="18" t="s">
        <v>13</v>
      </c>
      <c r="D196" s="21" t="s">
        <v>28</v>
      </c>
      <c r="E196" s="19" t="s">
        <v>5</v>
      </c>
      <c r="F196" s="19" t="s">
        <v>6</v>
      </c>
      <c r="G196" s="77" t="s">
        <v>7</v>
      </c>
      <c r="H196" s="79" t="s">
        <v>89</v>
      </c>
      <c r="I196" s="19" t="s">
        <v>8</v>
      </c>
      <c r="J196" s="19" t="s">
        <v>9</v>
      </c>
      <c r="K196" s="18" t="s">
        <v>10</v>
      </c>
      <c r="Q196" s="32">
        <v>4568</v>
      </c>
    </row>
    <row r="197" spans="1:17" ht="15.75" thickBot="1" x14ac:dyDescent="0.3">
      <c r="A197" s="5">
        <v>35</v>
      </c>
      <c r="B197" s="9" t="s">
        <v>85</v>
      </c>
      <c r="C197" s="8"/>
      <c r="D197" s="11">
        <v>542.79999999999995</v>
      </c>
      <c r="E197" s="12">
        <v>8142</v>
      </c>
      <c r="F197" s="24">
        <v>15</v>
      </c>
      <c r="G197" s="24"/>
      <c r="H197" s="12"/>
      <c r="I197" s="11"/>
      <c r="J197" s="12">
        <v>8142</v>
      </c>
      <c r="K197" s="8"/>
      <c r="Q197" s="38">
        <v>4575</v>
      </c>
    </row>
    <row r="198" spans="1:17" ht="15.75" thickBot="1" x14ac:dyDescent="0.3">
      <c r="A198" s="61">
        <v>36</v>
      </c>
      <c r="B198" s="49" t="s">
        <v>86</v>
      </c>
      <c r="C198" s="48" t="s">
        <v>87</v>
      </c>
      <c r="D198" s="80">
        <v>325.73</v>
      </c>
      <c r="E198" s="81">
        <v>4886</v>
      </c>
      <c r="F198" s="82">
        <v>15</v>
      </c>
      <c r="G198" s="82"/>
      <c r="H198" s="81"/>
      <c r="I198" s="80"/>
      <c r="J198" s="81">
        <v>4886</v>
      </c>
      <c r="K198" s="48"/>
      <c r="Q198" s="14">
        <v>9856.4</v>
      </c>
    </row>
    <row r="199" spans="1:17" ht="15.75" thickBot="1" x14ac:dyDescent="0.3">
      <c r="Q199" s="34">
        <v>3980</v>
      </c>
    </row>
    <row r="200" spans="1:17" ht="15.75" thickBot="1" x14ac:dyDescent="0.3">
      <c r="Q200" s="31">
        <v>3980</v>
      </c>
    </row>
    <row r="201" spans="1:17" ht="15.75" thickBot="1" x14ac:dyDescent="0.3">
      <c r="Q201" s="34">
        <v>4950</v>
      </c>
    </row>
    <row r="202" spans="1:17" ht="15.75" thickBot="1" x14ac:dyDescent="0.3">
      <c r="Q202" s="33">
        <v>5145</v>
      </c>
    </row>
    <row r="203" spans="1:17" ht="15.75" thickBot="1" x14ac:dyDescent="0.3">
      <c r="Q203" s="32">
        <v>3886</v>
      </c>
    </row>
    <row r="204" spans="1:17" ht="15.75" thickBot="1" x14ac:dyDescent="0.3">
      <c r="Q204" s="35">
        <v>5942</v>
      </c>
    </row>
    <row r="205" spans="1:17" ht="15.75" thickBot="1" x14ac:dyDescent="0.3">
      <c r="Q205" s="32">
        <v>3720</v>
      </c>
    </row>
    <row r="206" spans="1:17" ht="15.75" thickBot="1" x14ac:dyDescent="0.3">
      <c r="Q206" s="36">
        <v>3720</v>
      </c>
    </row>
    <row r="207" spans="1:17" ht="15.75" thickBot="1" x14ac:dyDescent="0.3">
      <c r="Q207" s="32">
        <v>4568</v>
      </c>
    </row>
    <row r="208" spans="1:17" ht="15.75" thickBot="1" x14ac:dyDescent="0.3">
      <c r="Q208" s="15">
        <v>6438</v>
      </c>
    </row>
    <row r="209" spans="17:17" ht="15.75" thickBot="1" x14ac:dyDescent="0.3">
      <c r="Q209" s="32">
        <v>6439</v>
      </c>
    </row>
    <row r="210" spans="17:17" ht="15.75" thickBot="1" x14ac:dyDescent="0.3">
      <c r="Q210" s="33">
        <v>6160</v>
      </c>
    </row>
    <row r="211" spans="17:17" ht="15.75" thickBot="1" x14ac:dyDescent="0.3">
      <c r="Q211" s="32">
        <v>4575</v>
      </c>
    </row>
    <row r="212" spans="17:17" ht="15.75" thickBot="1" x14ac:dyDescent="0.3">
      <c r="Q212" s="35">
        <v>3802.8</v>
      </c>
    </row>
    <row r="213" spans="17:17" ht="15.75" thickBot="1" x14ac:dyDescent="0.3">
      <c r="Q213" s="14">
        <v>5256</v>
      </c>
    </row>
    <row r="214" spans="17:17" ht="15.75" thickBot="1" x14ac:dyDescent="0.3">
      <c r="Q214" s="32">
        <v>6045</v>
      </c>
    </row>
    <row r="215" spans="17:17" x14ac:dyDescent="0.25">
      <c r="Q215" s="39">
        <f>SUM(Q185:Q214)</f>
        <v>153711.19999999998</v>
      </c>
    </row>
  </sheetData>
  <mergeCells count="75">
    <mergeCell ref="A39:B40"/>
    <mergeCell ref="C39:K40"/>
    <mergeCell ref="A6:B9"/>
    <mergeCell ref="C6:K7"/>
    <mergeCell ref="C8:K9"/>
    <mergeCell ref="A10:B11"/>
    <mergeCell ref="C10:K11"/>
    <mergeCell ref="A17:B20"/>
    <mergeCell ref="C17:K18"/>
    <mergeCell ref="C19:K20"/>
    <mergeCell ref="A21:B22"/>
    <mergeCell ref="C21:K22"/>
    <mergeCell ref="A35:B38"/>
    <mergeCell ref="C35:K36"/>
    <mergeCell ref="C37:K38"/>
    <mergeCell ref="A83:B84"/>
    <mergeCell ref="C83:K84"/>
    <mergeCell ref="A50:B53"/>
    <mergeCell ref="C50:K51"/>
    <mergeCell ref="C52:K53"/>
    <mergeCell ref="A54:B55"/>
    <mergeCell ref="C54:K55"/>
    <mergeCell ref="A65:B68"/>
    <mergeCell ref="C65:K66"/>
    <mergeCell ref="C67:K68"/>
    <mergeCell ref="A69:B70"/>
    <mergeCell ref="C69:K70"/>
    <mergeCell ref="A79:B82"/>
    <mergeCell ref="C79:K80"/>
    <mergeCell ref="C81:K82"/>
    <mergeCell ref="A118:B119"/>
    <mergeCell ref="C118:K119"/>
    <mergeCell ref="A91:B94"/>
    <mergeCell ref="C91:K92"/>
    <mergeCell ref="C93:K94"/>
    <mergeCell ref="A95:B96"/>
    <mergeCell ref="C95:K96"/>
    <mergeCell ref="A102:B105"/>
    <mergeCell ref="C102:K103"/>
    <mergeCell ref="C104:K105"/>
    <mergeCell ref="A106:B107"/>
    <mergeCell ref="C106:K107"/>
    <mergeCell ref="A114:B117"/>
    <mergeCell ref="C114:K115"/>
    <mergeCell ref="C116:K117"/>
    <mergeCell ref="A156:B157"/>
    <mergeCell ref="C156:K157"/>
    <mergeCell ref="A126:B129"/>
    <mergeCell ref="C126:K127"/>
    <mergeCell ref="C128:K129"/>
    <mergeCell ref="A130:B131"/>
    <mergeCell ref="C130:K131"/>
    <mergeCell ref="A139:B142"/>
    <mergeCell ref="C139:K140"/>
    <mergeCell ref="C141:K142"/>
    <mergeCell ref="A143:B144"/>
    <mergeCell ref="C143:K144"/>
    <mergeCell ref="A152:B155"/>
    <mergeCell ref="C152:K153"/>
    <mergeCell ref="C154:K155"/>
    <mergeCell ref="A194:B195"/>
    <mergeCell ref="C194:K195"/>
    <mergeCell ref="A164:B167"/>
    <mergeCell ref="C164:K165"/>
    <mergeCell ref="C166:K167"/>
    <mergeCell ref="A168:B169"/>
    <mergeCell ref="C168:K169"/>
    <mergeCell ref="A177:B180"/>
    <mergeCell ref="C177:K178"/>
    <mergeCell ref="C179:K180"/>
    <mergeCell ref="A181:B182"/>
    <mergeCell ref="C181:K182"/>
    <mergeCell ref="A190:B193"/>
    <mergeCell ref="C190:K191"/>
    <mergeCell ref="C192:K19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64"/>
  <sheetViews>
    <sheetView topLeftCell="A72" zoomScaleNormal="100" workbookViewId="0">
      <selection activeCell="C38" sqref="C38"/>
    </sheetView>
  </sheetViews>
  <sheetFormatPr baseColWidth="10" defaultRowHeight="15" x14ac:dyDescent="0.25"/>
  <cols>
    <col min="1" max="1" width="1.28515625" customWidth="1"/>
    <col min="2" max="2" width="7" customWidth="1"/>
    <col min="3" max="3" width="30.7109375" customWidth="1"/>
    <col min="4" max="4" width="20.28515625" customWidth="1"/>
    <col min="5" max="5" width="9.5703125" customWidth="1"/>
    <col min="6" max="6" width="13.28515625" customWidth="1"/>
    <col min="7" max="7" width="5.42578125" customWidth="1"/>
    <col min="8" max="8" width="6.5703125" customWidth="1"/>
    <col min="10" max="10" width="5.140625" customWidth="1"/>
    <col min="11" max="11" width="6.42578125" customWidth="1"/>
    <col min="12" max="12" width="12.5703125" customWidth="1"/>
    <col min="13" max="13" width="29.85546875" customWidth="1"/>
    <col min="15" max="15" width="27.140625" customWidth="1"/>
    <col min="17" max="17" width="13.140625" bestFit="1" customWidth="1"/>
  </cols>
  <sheetData>
    <row r="2" spans="2:13" ht="20.25" customHeight="1" thickBot="1" x14ac:dyDescent="0.3"/>
    <row r="3" spans="2:13" x14ac:dyDescent="0.25">
      <c r="B3" s="600"/>
      <c r="C3" s="601"/>
      <c r="D3" s="606" t="s">
        <v>0</v>
      </c>
      <c r="E3" s="606"/>
      <c r="F3" s="606"/>
      <c r="G3" s="606"/>
      <c r="H3" s="606"/>
      <c r="I3" s="606"/>
      <c r="J3" s="606"/>
      <c r="K3" s="606"/>
      <c r="L3" s="606"/>
      <c r="M3" s="607"/>
    </row>
    <row r="4" spans="2:13" x14ac:dyDescent="0.25">
      <c r="B4" s="602"/>
      <c r="C4" s="603"/>
      <c r="D4" s="608"/>
      <c r="E4" s="608"/>
      <c r="F4" s="608"/>
      <c r="G4" s="608"/>
      <c r="H4" s="608"/>
      <c r="I4" s="608"/>
      <c r="J4" s="608"/>
      <c r="K4" s="608"/>
      <c r="L4" s="608"/>
      <c r="M4" s="609"/>
    </row>
    <row r="5" spans="2:13" x14ac:dyDescent="0.25">
      <c r="B5" s="602"/>
      <c r="C5" s="603"/>
      <c r="D5" s="610" t="s">
        <v>180</v>
      </c>
      <c r="E5" s="610"/>
      <c r="F5" s="610"/>
      <c r="G5" s="610"/>
      <c r="H5" s="610"/>
      <c r="I5" s="610"/>
      <c r="J5" s="610"/>
      <c r="K5" s="610"/>
      <c r="L5" s="610"/>
      <c r="M5" s="611"/>
    </row>
    <row r="6" spans="2:13" ht="44.25" customHeight="1" thickBot="1" x14ac:dyDescent="0.3">
      <c r="B6" s="604"/>
      <c r="C6" s="605"/>
      <c r="D6" s="598"/>
      <c r="E6" s="598"/>
      <c r="F6" s="598"/>
      <c r="G6" s="598"/>
      <c r="H6" s="598"/>
      <c r="I6" s="598"/>
      <c r="J6" s="598"/>
      <c r="K6" s="598"/>
      <c r="L6" s="598"/>
      <c r="M6" s="599"/>
    </row>
    <row r="7" spans="2:13" x14ac:dyDescent="0.25">
      <c r="B7" s="590" t="s">
        <v>2</v>
      </c>
      <c r="C7" s="591"/>
      <c r="D7" s="594" t="s">
        <v>3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2:13" ht="15.75" thickBot="1" x14ac:dyDescent="0.3">
      <c r="B8" s="592"/>
      <c r="C8" s="593"/>
      <c r="D8" s="597"/>
      <c r="E8" s="598"/>
      <c r="F8" s="598"/>
      <c r="G8" s="598"/>
      <c r="H8" s="598"/>
      <c r="I8" s="598"/>
      <c r="J8" s="598"/>
      <c r="K8" s="598"/>
      <c r="L8" s="598"/>
      <c r="M8" s="599"/>
    </row>
    <row r="9" spans="2:13" ht="60.75" thickBot="1" x14ac:dyDescent="0.3">
      <c r="B9" s="165" t="s">
        <v>11</v>
      </c>
      <c r="C9" s="4" t="s">
        <v>4</v>
      </c>
      <c r="D9" s="20" t="s">
        <v>13</v>
      </c>
      <c r="E9" s="22" t="s">
        <v>28</v>
      </c>
      <c r="F9" s="23" t="s">
        <v>5</v>
      </c>
      <c r="G9" s="161" t="s">
        <v>6</v>
      </c>
      <c r="H9" s="6" t="s">
        <v>7</v>
      </c>
      <c r="I9" s="79" t="s">
        <v>89</v>
      </c>
      <c r="J9" s="160" t="s">
        <v>8</v>
      </c>
      <c r="K9" s="161" t="s">
        <v>105</v>
      </c>
      <c r="L9" s="23" t="s">
        <v>9</v>
      </c>
      <c r="M9" s="20" t="s">
        <v>10</v>
      </c>
    </row>
    <row r="10" spans="2:13" ht="30" customHeight="1" thickBot="1" x14ac:dyDescent="0.3">
      <c r="B10" s="26">
        <v>1</v>
      </c>
      <c r="C10" s="97" t="s">
        <v>12</v>
      </c>
      <c r="D10" s="27" t="s">
        <v>162</v>
      </c>
      <c r="E10" s="255">
        <f>10296.8/15</f>
        <v>686.45333333333326</v>
      </c>
      <c r="F10" s="52">
        <f>ROUND(E10*G10,0)</f>
        <v>10297</v>
      </c>
      <c r="G10" s="25">
        <v>15</v>
      </c>
      <c r="H10" s="25"/>
      <c r="I10" s="13"/>
      <c r="J10" s="14"/>
      <c r="K10" s="13"/>
      <c r="L10" s="220">
        <f>F10+I10+K10</f>
        <v>10297</v>
      </c>
      <c r="M10" s="1"/>
    </row>
    <row r="11" spans="2:13" ht="18" customHeight="1" thickBot="1" x14ac:dyDescent="0.3">
      <c r="B11" s="26"/>
      <c r="C11" s="97" t="s">
        <v>129</v>
      </c>
      <c r="D11" s="2"/>
      <c r="E11" s="14"/>
      <c r="F11" s="14"/>
      <c r="G11" s="214"/>
      <c r="H11" s="214"/>
      <c r="I11" s="14"/>
      <c r="J11" s="14"/>
      <c r="K11" s="14"/>
      <c r="L11" s="149">
        <f>L10</f>
        <v>10297</v>
      </c>
      <c r="M11" s="3"/>
    </row>
    <row r="12" spans="2:13" ht="18" customHeight="1" x14ac:dyDescent="0.25">
      <c r="B12" s="277"/>
      <c r="C12" s="207"/>
      <c r="E12" s="15"/>
      <c r="F12" s="15"/>
      <c r="G12" s="277"/>
      <c r="H12" s="277"/>
      <c r="I12" s="15"/>
      <c r="J12" s="15"/>
      <c r="K12" s="15"/>
      <c r="L12" s="278"/>
    </row>
    <row r="13" spans="2:13" ht="18" customHeight="1" x14ac:dyDescent="0.25">
      <c r="B13" s="277"/>
      <c r="C13" s="207"/>
      <c r="E13" s="15"/>
      <c r="F13" s="15"/>
      <c r="G13" s="277"/>
      <c r="H13" s="277"/>
      <c r="I13" s="15"/>
      <c r="J13" s="15"/>
      <c r="K13" s="15"/>
      <c r="L13" s="278"/>
    </row>
    <row r="14" spans="2:13" ht="18" customHeight="1" x14ac:dyDescent="0.25">
      <c r="B14" s="277"/>
      <c r="C14" s="207"/>
      <c r="E14" s="15"/>
      <c r="F14" s="15"/>
      <c r="G14" s="277"/>
      <c r="H14" s="277"/>
      <c r="I14" s="15"/>
      <c r="J14" s="15"/>
      <c r="K14" s="15"/>
      <c r="L14" s="278"/>
    </row>
    <row r="15" spans="2:13" ht="18" customHeight="1" x14ac:dyDescent="0.25">
      <c r="B15" s="277"/>
      <c r="C15" s="207"/>
      <c r="E15" s="15"/>
      <c r="F15" s="15"/>
      <c r="G15" s="277"/>
      <c r="H15" s="277"/>
      <c r="I15" s="15"/>
      <c r="J15" s="15"/>
      <c r="K15" s="15"/>
      <c r="L15" s="278"/>
    </row>
    <row r="16" spans="2:13" ht="18" customHeight="1" x14ac:dyDescent="0.25">
      <c r="B16" s="277"/>
      <c r="C16" s="207"/>
      <c r="E16" s="15"/>
      <c r="F16" s="15"/>
      <c r="G16" s="277"/>
      <c r="H16" s="277"/>
      <c r="I16" s="15"/>
      <c r="J16" s="15"/>
      <c r="K16" s="15"/>
      <c r="L16" s="278"/>
    </row>
    <row r="17" spans="2:13" ht="18" customHeight="1" x14ac:dyDescent="0.25">
      <c r="B17" s="277"/>
      <c r="C17" s="207"/>
      <c r="E17" s="15"/>
      <c r="F17" s="15"/>
      <c r="G17" s="277"/>
      <c r="H17" s="277"/>
      <c r="I17" s="15"/>
      <c r="J17" s="15"/>
      <c r="K17" s="15"/>
      <c r="L17" s="278"/>
    </row>
    <row r="18" spans="2:13" ht="18" customHeight="1" x14ac:dyDescent="0.25">
      <c r="B18" s="277"/>
      <c r="C18" s="207"/>
      <c r="E18" s="15"/>
      <c r="F18" s="15"/>
      <c r="G18" s="277"/>
      <c r="H18" s="277"/>
      <c r="I18" s="15"/>
      <c r="J18" s="15"/>
      <c r="K18" s="15"/>
      <c r="L18" s="278"/>
    </row>
    <row r="19" spans="2:13" ht="18" customHeight="1" x14ac:dyDescent="0.25">
      <c r="B19" s="277"/>
      <c r="C19" s="207"/>
      <c r="E19" s="15"/>
      <c r="F19" s="15"/>
      <c r="G19" s="277"/>
      <c r="H19" s="277"/>
      <c r="I19" s="15"/>
      <c r="J19" s="15"/>
      <c r="K19" s="15"/>
      <c r="L19" s="278"/>
    </row>
    <row r="20" spans="2:13" ht="18" customHeight="1" x14ac:dyDescent="0.25">
      <c r="B20" s="277"/>
      <c r="C20" s="207"/>
      <c r="E20" s="15"/>
      <c r="F20" s="15"/>
      <c r="G20" s="277"/>
      <c r="H20" s="277"/>
      <c r="I20" s="15"/>
      <c r="J20" s="15"/>
      <c r="K20" s="15"/>
      <c r="L20" s="278"/>
    </row>
    <row r="21" spans="2:13" ht="18" customHeight="1" x14ac:dyDescent="0.25">
      <c r="B21" s="277"/>
      <c r="C21" s="207"/>
      <c r="E21" s="15"/>
      <c r="F21" s="15"/>
      <c r="G21" s="277"/>
      <c r="H21" s="277"/>
      <c r="I21" s="15"/>
      <c r="J21" s="15"/>
      <c r="K21" s="15"/>
      <c r="L21" s="278"/>
    </row>
    <row r="22" spans="2:13" ht="18" customHeight="1" x14ac:dyDescent="0.25">
      <c r="B22" s="277"/>
      <c r="C22" s="207"/>
      <c r="E22" s="15"/>
      <c r="F22" s="15"/>
      <c r="G22" s="277"/>
      <c r="H22" s="277"/>
      <c r="I22" s="15"/>
      <c r="J22" s="15"/>
      <c r="K22" s="15"/>
      <c r="L22" s="278"/>
    </row>
    <row r="23" spans="2:13" ht="18" customHeight="1" x14ac:dyDescent="0.25">
      <c r="B23" s="277"/>
      <c r="C23" s="207"/>
      <c r="E23" s="15"/>
      <c r="F23" s="15"/>
      <c r="G23" s="277"/>
      <c r="H23" s="277"/>
      <c r="I23" s="15"/>
      <c r="J23" s="15"/>
      <c r="K23" s="15"/>
      <c r="L23" s="278"/>
    </row>
    <row r="24" spans="2:13" ht="18" customHeight="1" x14ac:dyDescent="0.25">
      <c r="B24" s="277"/>
      <c r="C24" s="207"/>
      <c r="E24" s="15"/>
      <c r="F24" s="15"/>
      <c r="G24" s="277"/>
      <c r="H24" s="277"/>
      <c r="I24" s="15"/>
      <c r="J24" s="15"/>
      <c r="K24" s="15"/>
      <c r="L24" s="278"/>
    </row>
    <row r="25" spans="2:13" ht="18" customHeight="1" x14ac:dyDescent="0.25">
      <c r="B25" s="277"/>
      <c r="C25" s="207"/>
      <c r="E25" s="15"/>
      <c r="F25" s="15"/>
      <c r="G25" s="277"/>
      <c r="H25" s="277"/>
      <c r="I25" s="15"/>
      <c r="J25" s="15"/>
      <c r="K25" s="15"/>
      <c r="L25" s="278"/>
    </row>
    <row r="26" spans="2:13" ht="15.75" thickBot="1" x14ac:dyDescent="0.3"/>
    <row r="27" spans="2:13" x14ac:dyDescent="0.25">
      <c r="B27" s="600"/>
      <c r="C27" s="601"/>
      <c r="D27" s="606" t="s">
        <v>0</v>
      </c>
      <c r="E27" s="606"/>
      <c r="F27" s="606"/>
      <c r="G27" s="606"/>
      <c r="H27" s="606"/>
      <c r="I27" s="606"/>
      <c r="J27" s="606"/>
      <c r="K27" s="606"/>
      <c r="L27" s="606"/>
      <c r="M27" s="607"/>
    </row>
    <row r="28" spans="2:13" x14ac:dyDescent="0.25">
      <c r="B28" s="602"/>
      <c r="C28" s="603"/>
      <c r="D28" s="608"/>
      <c r="E28" s="608"/>
      <c r="F28" s="608"/>
      <c r="G28" s="608"/>
      <c r="H28" s="608"/>
      <c r="I28" s="608"/>
      <c r="J28" s="608"/>
      <c r="K28" s="608"/>
      <c r="L28" s="608"/>
      <c r="M28" s="609"/>
    </row>
    <row r="29" spans="2:13" x14ac:dyDescent="0.25">
      <c r="B29" s="602"/>
      <c r="C29" s="603"/>
      <c r="D29" s="610" t="str">
        <f>+D5</f>
        <v>PAGO QUINCENAL DEL 01 AL 15 DE MARZO DEL 2025</v>
      </c>
      <c r="E29" s="610"/>
      <c r="F29" s="610"/>
      <c r="G29" s="610"/>
      <c r="H29" s="610"/>
      <c r="I29" s="610"/>
      <c r="J29" s="610"/>
      <c r="K29" s="610"/>
      <c r="L29" s="610"/>
      <c r="M29" s="611"/>
    </row>
    <row r="30" spans="2:13" ht="47.25" customHeight="1" thickBot="1" x14ac:dyDescent="0.3">
      <c r="B30" s="604"/>
      <c r="C30" s="605"/>
      <c r="D30" s="598"/>
      <c r="E30" s="598"/>
      <c r="F30" s="598"/>
      <c r="G30" s="598"/>
      <c r="H30" s="598"/>
      <c r="I30" s="598"/>
      <c r="J30" s="598"/>
      <c r="K30" s="598"/>
      <c r="L30" s="598"/>
      <c r="M30" s="599"/>
    </row>
    <row r="31" spans="2:13" x14ac:dyDescent="0.25">
      <c r="B31" s="590" t="s">
        <v>2</v>
      </c>
      <c r="C31" s="591"/>
      <c r="D31" s="594" t="s">
        <v>15</v>
      </c>
      <c r="E31" s="595"/>
      <c r="F31" s="595"/>
      <c r="G31" s="595"/>
      <c r="H31" s="595"/>
      <c r="I31" s="595"/>
      <c r="J31" s="595"/>
      <c r="K31" s="595"/>
      <c r="L31" s="595"/>
      <c r="M31" s="596"/>
    </row>
    <row r="32" spans="2:13" ht="15.75" thickBot="1" x14ac:dyDescent="0.3">
      <c r="B32" s="592"/>
      <c r="C32" s="593"/>
      <c r="D32" s="597"/>
      <c r="E32" s="598"/>
      <c r="F32" s="598"/>
      <c r="G32" s="598"/>
      <c r="H32" s="598"/>
      <c r="I32" s="598"/>
      <c r="J32" s="598"/>
      <c r="K32" s="598"/>
      <c r="L32" s="598"/>
      <c r="M32" s="599"/>
    </row>
    <row r="33" spans="2:13" ht="60.75" thickBot="1" x14ac:dyDescent="0.3">
      <c r="B33" s="165" t="s">
        <v>11</v>
      </c>
      <c r="C33" s="4" t="s">
        <v>4</v>
      </c>
      <c r="D33" s="18" t="s">
        <v>13</v>
      </c>
      <c r="E33" s="21" t="s">
        <v>28</v>
      </c>
      <c r="F33" s="6" t="s">
        <v>5</v>
      </c>
      <c r="G33" s="170" t="s">
        <v>6</v>
      </c>
      <c r="H33" s="6" t="s">
        <v>7</v>
      </c>
      <c r="I33" s="79" t="s">
        <v>89</v>
      </c>
      <c r="J33" s="160" t="s">
        <v>8</v>
      </c>
      <c r="K33" s="161" t="s">
        <v>105</v>
      </c>
      <c r="L33" s="6" t="s">
        <v>9</v>
      </c>
      <c r="M33" s="5" t="s">
        <v>10</v>
      </c>
    </row>
    <row r="34" spans="2:13" ht="30.75" thickBot="1" x14ac:dyDescent="0.3">
      <c r="B34" s="18">
        <v>2</v>
      </c>
      <c r="C34" s="182" t="s">
        <v>90</v>
      </c>
      <c r="D34" s="148" t="s">
        <v>16</v>
      </c>
      <c r="E34" s="255">
        <v>319.2</v>
      </c>
      <c r="F34" s="50">
        <f t="shared" ref="F34:F40" si="0">ROUND(E34*G34,0)</f>
        <v>4788</v>
      </c>
      <c r="G34" s="70">
        <v>15</v>
      </c>
      <c r="H34" s="25">
        <v>0</v>
      </c>
      <c r="I34" s="119">
        <f>ROUND((E34/4)*H34,0)</f>
        <v>0</v>
      </c>
      <c r="J34" s="50"/>
      <c r="K34" s="52"/>
      <c r="L34" s="222">
        <f t="shared" ref="L34:L40" si="1">F34+I34+K34</f>
        <v>4788</v>
      </c>
      <c r="M34" s="10"/>
    </row>
    <row r="35" spans="2:13" ht="30" customHeight="1" thickBot="1" x14ac:dyDescent="0.3">
      <c r="B35" s="40">
        <v>3</v>
      </c>
      <c r="C35" s="103" t="s">
        <v>19</v>
      </c>
      <c r="D35" s="48" t="s">
        <v>20</v>
      </c>
      <c r="E35" s="50">
        <v>265.33</v>
      </c>
      <c r="F35" s="52">
        <f t="shared" si="0"/>
        <v>3980</v>
      </c>
      <c r="G35" s="62">
        <v>15</v>
      </c>
      <c r="H35" s="62"/>
      <c r="I35" s="50"/>
      <c r="J35" s="50"/>
      <c r="K35" s="50"/>
      <c r="L35" s="223">
        <f t="shared" si="1"/>
        <v>3980</v>
      </c>
      <c r="M35" s="48"/>
    </row>
    <row r="36" spans="2:13" ht="30" customHeight="1" thickBot="1" x14ac:dyDescent="0.3">
      <c r="B36" s="61">
        <v>4</v>
      </c>
      <c r="C36" s="103" t="s">
        <v>149</v>
      </c>
      <c r="D36" s="48" t="s">
        <v>20</v>
      </c>
      <c r="E36" s="163">
        <v>320</v>
      </c>
      <c r="F36" s="50">
        <f t="shared" si="0"/>
        <v>4800</v>
      </c>
      <c r="G36" s="51">
        <v>15</v>
      </c>
      <c r="H36" s="25">
        <v>4</v>
      </c>
      <c r="I36" s="119">
        <f>ROUND((E36/4)*H36,0)</f>
        <v>320</v>
      </c>
      <c r="J36" s="50"/>
      <c r="K36" s="52"/>
      <c r="L36" s="222">
        <f t="shared" si="1"/>
        <v>5120</v>
      </c>
      <c r="M36" s="53"/>
    </row>
    <row r="37" spans="2:13" ht="30" customHeight="1" thickBot="1" x14ac:dyDescent="0.3">
      <c r="B37" s="47">
        <v>5</v>
      </c>
      <c r="C37" s="173" t="s">
        <v>21</v>
      </c>
      <c r="D37" s="48" t="s">
        <v>20</v>
      </c>
      <c r="E37" s="163">
        <v>265.33</v>
      </c>
      <c r="F37" s="50">
        <f t="shared" si="0"/>
        <v>3980</v>
      </c>
      <c r="G37" s="51">
        <v>15</v>
      </c>
      <c r="H37" s="62"/>
      <c r="I37" s="50"/>
      <c r="J37" s="50"/>
      <c r="K37" s="52"/>
      <c r="L37" s="222">
        <f t="shared" si="1"/>
        <v>3980</v>
      </c>
      <c r="M37" s="53"/>
    </row>
    <row r="38" spans="2:13" ht="34.5" customHeight="1" thickBot="1" x14ac:dyDescent="0.3">
      <c r="B38" s="61">
        <v>6</v>
      </c>
      <c r="C38" s="282" t="s">
        <v>181</v>
      </c>
      <c r="D38" s="48" t="s">
        <v>182</v>
      </c>
      <c r="E38" s="163">
        <v>320</v>
      </c>
      <c r="F38" s="50">
        <f t="shared" ref="F38" si="2">ROUND(E38*G38,0)</f>
        <v>4800</v>
      </c>
      <c r="G38" s="51">
        <v>15</v>
      </c>
      <c r="H38" s="25">
        <v>0</v>
      </c>
      <c r="I38" s="119">
        <f>ROUND((E38/4)*H38,0)</f>
        <v>0</v>
      </c>
      <c r="J38" s="50"/>
      <c r="K38" s="52"/>
      <c r="L38" s="222">
        <f t="shared" ref="L38" si="3">F38+I38+K38</f>
        <v>4800</v>
      </c>
      <c r="M38" s="48"/>
    </row>
    <row r="39" spans="2:13" ht="30" customHeight="1" thickBot="1" x14ac:dyDescent="0.3">
      <c r="B39" s="40">
        <v>7</v>
      </c>
      <c r="C39" s="183" t="s">
        <v>22</v>
      </c>
      <c r="D39" s="212" t="s">
        <v>23</v>
      </c>
      <c r="E39" s="256">
        <f>5075.2/15</f>
        <v>338.34666666666664</v>
      </c>
      <c r="F39" s="50">
        <f t="shared" si="0"/>
        <v>5075</v>
      </c>
      <c r="G39" s="71">
        <v>15</v>
      </c>
      <c r="H39" s="257">
        <v>18</v>
      </c>
      <c r="I39" s="119">
        <f>ROUND((E39/4)*H39,0)</f>
        <v>1523</v>
      </c>
      <c r="J39" s="43"/>
      <c r="K39" s="45"/>
      <c r="L39" s="223">
        <f t="shared" si="1"/>
        <v>6598</v>
      </c>
      <c r="M39" s="46"/>
    </row>
    <row r="40" spans="2:13" ht="30" customHeight="1" thickBot="1" x14ac:dyDescent="0.3">
      <c r="B40" s="17">
        <v>8</v>
      </c>
      <c r="C40" s="184" t="s">
        <v>24</v>
      </c>
      <c r="D40" s="29" t="s">
        <v>25</v>
      </c>
      <c r="E40" s="255">
        <v>319.2</v>
      </c>
      <c r="F40" s="50">
        <f t="shared" si="0"/>
        <v>4788</v>
      </c>
      <c r="G40" s="51">
        <v>15</v>
      </c>
      <c r="H40" s="25">
        <v>6</v>
      </c>
      <c r="I40" s="119">
        <f>ROUND((E40/4)*H40,0)</f>
        <v>479</v>
      </c>
      <c r="J40" s="50"/>
      <c r="K40" s="52"/>
      <c r="L40" s="222">
        <f t="shared" si="1"/>
        <v>5267</v>
      </c>
      <c r="M40" s="3"/>
    </row>
    <row r="41" spans="2:13" ht="21" customHeight="1" thickBot="1" x14ac:dyDescent="0.3">
      <c r="B41" s="17"/>
      <c r="C41" s="184" t="s">
        <v>129</v>
      </c>
      <c r="D41" s="653"/>
      <c r="E41" s="654"/>
      <c r="F41" s="654"/>
      <c r="G41" s="654"/>
      <c r="H41" s="654"/>
      <c r="I41" s="654"/>
      <c r="J41" s="654"/>
      <c r="K41" s="655"/>
      <c r="L41" s="141">
        <f>L34+L35+L37+L39+L40+L36+L38</f>
        <v>34533</v>
      </c>
      <c r="M41" s="3"/>
    </row>
    <row r="42" spans="2:13" ht="21" customHeight="1" x14ac:dyDescent="0.25">
      <c r="B42" s="271"/>
      <c r="C42" s="279"/>
      <c r="D42" s="280"/>
      <c r="E42" s="280"/>
      <c r="F42" s="280"/>
      <c r="G42" s="280"/>
      <c r="H42" s="280"/>
      <c r="I42" s="280"/>
      <c r="J42" s="280"/>
      <c r="K42" s="280"/>
      <c r="L42" s="281"/>
    </row>
    <row r="43" spans="2:13" ht="21" customHeight="1" x14ac:dyDescent="0.25">
      <c r="B43" s="271"/>
      <c r="C43" s="279"/>
      <c r="D43" s="280"/>
      <c r="E43" s="280"/>
      <c r="F43" s="280"/>
      <c r="G43" s="280"/>
      <c r="H43" s="280"/>
      <c r="I43" s="280"/>
      <c r="J43" s="280"/>
      <c r="K43" s="280"/>
      <c r="L43" s="281"/>
    </row>
    <row r="44" spans="2:13" ht="21" customHeight="1" x14ac:dyDescent="0.25">
      <c r="B44" s="271"/>
      <c r="C44" s="279"/>
      <c r="D44" s="280"/>
      <c r="E44" s="280"/>
      <c r="F44" s="280"/>
      <c r="G44" s="280"/>
      <c r="H44" s="280"/>
      <c r="I44" s="280"/>
      <c r="J44" s="280"/>
      <c r="K44" s="280"/>
      <c r="L44" s="281"/>
    </row>
    <row r="45" spans="2:13" ht="21" customHeight="1" x14ac:dyDescent="0.25">
      <c r="B45" s="271"/>
      <c r="C45" s="279"/>
      <c r="D45" s="280"/>
      <c r="E45" s="280"/>
      <c r="F45" s="280"/>
      <c r="G45" s="280"/>
      <c r="H45" s="280"/>
      <c r="I45" s="280"/>
      <c r="J45" s="280"/>
      <c r="K45" s="280"/>
      <c r="L45" s="281"/>
    </row>
    <row r="46" spans="2:13" ht="21" customHeight="1" x14ac:dyDescent="0.25">
      <c r="B46" s="271"/>
      <c r="C46" s="279"/>
      <c r="D46" s="280"/>
      <c r="E46" s="280"/>
      <c r="F46" s="280"/>
      <c r="G46" s="280"/>
      <c r="H46" s="280"/>
      <c r="I46" s="280"/>
      <c r="J46" s="280"/>
      <c r="K46" s="280"/>
      <c r="L46" s="281"/>
    </row>
    <row r="47" spans="2:13" ht="21" customHeight="1" x14ac:dyDescent="0.25">
      <c r="B47" s="271"/>
      <c r="C47" s="279"/>
      <c r="D47" s="280"/>
      <c r="E47" s="280"/>
      <c r="F47" s="280"/>
      <c r="G47" s="280"/>
      <c r="H47" s="280"/>
      <c r="I47" s="280"/>
      <c r="J47" s="280"/>
      <c r="K47" s="280"/>
      <c r="L47" s="281"/>
    </row>
    <row r="48" spans="2:13" ht="15.75" thickBot="1" x14ac:dyDescent="0.3">
      <c r="F48" s="45"/>
    </row>
    <row r="49" spans="2:15" x14ac:dyDescent="0.25">
      <c r="B49" s="600"/>
      <c r="C49" s="601"/>
      <c r="D49" s="606" t="s">
        <v>0</v>
      </c>
      <c r="E49" s="606"/>
      <c r="F49" s="606"/>
      <c r="G49" s="606"/>
      <c r="H49" s="606"/>
      <c r="I49" s="606"/>
      <c r="J49" s="606"/>
      <c r="K49" s="606"/>
      <c r="L49" s="606"/>
      <c r="M49" s="607"/>
    </row>
    <row r="50" spans="2:15" x14ac:dyDescent="0.25">
      <c r="B50" s="602"/>
      <c r="C50" s="603"/>
      <c r="D50" s="608"/>
      <c r="E50" s="608"/>
      <c r="F50" s="608"/>
      <c r="G50" s="608"/>
      <c r="H50" s="608"/>
      <c r="I50" s="608"/>
      <c r="J50" s="608"/>
      <c r="K50" s="608"/>
      <c r="L50" s="608"/>
      <c r="M50" s="609"/>
    </row>
    <row r="51" spans="2:15" x14ac:dyDescent="0.25">
      <c r="B51" s="602"/>
      <c r="C51" s="603"/>
      <c r="D51" s="610" t="str">
        <f>+D5</f>
        <v>PAGO QUINCENAL DEL 01 AL 15 DE MARZO DEL 2025</v>
      </c>
      <c r="E51" s="610"/>
      <c r="F51" s="610"/>
      <c r="G51" s="610"/>
      <c r="H51" s="610"/>
      <c r="I51" s="610"/>
      <c r="J51" s="610"/>
      <c r="K51" s="610"/>
      <c r="L51" s="610"/>
      <c r="M51" s="611"/>
    </row>
    <row r="52" spans="2:15" ht="36.75" customHeight="1" thickBot="1" x14ac:dyDescent="0.3">
      <c r="B52" s="604"/>
      <c r="C52" s="605"/>
      <c r="D52" s="598"/>
      <c r="E52" s="598"/>
      <c r="F52" s="598"/>
      <c r="G52" s="598"/>
      <c r="H52" s="598"/>
      <c r="I52" s="598"/>
      <c r="J52" s="598"/>
      <c r="K52" s="598"/>
      <c r="L52" s="598"/>
      <c r="M52" s="599"/>
    </row>
    <row r="53" spans="2:15" x14ac:dyDescent="0.25">
      <c r="B53" s="590" t="s">
        <v>2</v>
      </c>
      <c r="C53" s="591"/>
      <c r="D53" s="594" t="s">
        <v>26</v>
      </c>
      <c r="E53" s="595"/>
      <c r="F53" s="595"/>
      <c r="G53" s="595"/>
      <c r="H53" s="595"/>
      <c r="I53" s="595"/>
      <c r="J53" s="595"/>
      <c r="K53" s="595"/>
      <c r="L53" s="595"/>
      <c r="M53" s="596"/>
    </row>
    <row r="54" spans="2:15" ht="15.75" thickBot="1" x14ac:dyDescent="0.3">
      <c r="B54" s="592"/>
      <c r="C54" s="593"/>
      <c r="D54" s="597"/>
      <c r="E54" s="598"/>
      <c r="F54" s="598"/>
      <c r="G54" s="598"/>
      <c r="H54" s="598"/>
      <c r="I54" s="598"/>
      <c r="J54" s="598"/>
      <c r="K54" s="598"/>
      <c r="L54" s="598"/>
      <c r="M54" s="599"/>
    </row>
    <row r="55" spans="2:15" ht="60.75" thickBot="1" x14ac:dyDescent="0.3">
      <c r="B55" s="176" t="s">
        <v>11</v>
      </c>
      <c r="C55" s="17" t="s">
        <v>4</v>
      </c>
      <c r="D55" s="18" t="s">
        <v>13</v>
      </c>
      <c r="E55" s="21" t="s">
        <v>28</v>
      </c>
      <c r="F55" s="19" t="s">
        <v>5</v>
      </c>
      <c r="G55" s="106" t="s">
        <v>6</v>
      </c>
      <c r="H55" s="6" t="s">
        <v>7</v>
      </c>
      <c r="I55" s="79" t="s">
        <v>89</v>
      </c>
      <c r="J55" s="160" t="s">
        <v>8</v>
      </c>
      <c r="K55" s="161" t="s">
        <v>105</v>
      </c>
      <c r="L55" s="19" t="s">
        <v>9</v>
      </c>
      <c r="M55" s="18" t="s">
        <v>10</v>
      </c>
    </row>
    <row r="56" spans="2:15" ht="30.75" thickBot="1" x14ac:dyDescent="0.3">
      <c r="B56" s="55">
        <v>9</v>
      </c>
      <c r="C56" s="185" t="s">
        <v>27</v>
      </c>
      <c r="D56" s="147" t="s">
        <v>29</v>
      </c>
      <c r="E56" s="258">
        <f>5340.6/15</f>
        <v>356.04</v>
      </c>
      <c r="F56" s="50">
        <f t="shared" ref="F56:F61" si="4">ROUND(E56*G56,0)</f>
        <v>5341</v>
      </c>
      <c r="G56" s="60">
        <v>15</v>
      </c>
      <c r="H56" s="25">
        <v>0</v>
      </c>
      <c r="I56" s="259">
        <f>ROUND((E56/4)*H56,0)</f>
        <v>0</v>
      </c>
      <c r="J56" s="261">
        <v>0</v>
      </c>
      <c r="K56" s="120">
        <f t="shared" ref="K56:K61" si="5">ROUND((E56*2)*J56,0)</f>
        <v>0</v>
      </c>
      <c r="L56" s="219">
        <f t="shared" ref="L56:L61" si="6">F56+I56+K56</f>
        <v>5341</v>
      </c>
      <c r="M56" s="57"/>
      <c r="O56" s="142"/>
    </row>
    <row r="57" spans="2:15" ht="30.75" thickBot="1" x14ac:dyDescent="0.3">
      <c r="B57" s="61">
        <v>10</v>
      </c>
      <c r="C57" s="116" t="s">
        <v>30</v>
      </c>
      <c r="D57" s="76" t="s">
        <v>31</v>
      </c>
      <c r="E57" s="255">
        <f>4077.2/15</f>
        <v>271.81333333333333</v>
      </c>
      <c r="F57" s="559">
        <f t="shared" si="4"/>
        <v>4077</v>
      </c>
      <c r="G57" s="62">
        <v>15</v>
      </c>
      <c r="H57" s="25">
        <v>4</v>
      </c>
      <c r="I57" s="259">
        <f>ROUND((E57/4)*H57,0)</f>
        <v>272</v>
      </c>
      <c r="J57" s="261">
        <v>0</v>
      </c>
      <c r="K57" s="120">
        <f t="shared" si="5"/>
        <v>0</v>
      </c>
      <c r="L57" s="219">
        <f t="shared" si="6"/>
        <v>4349</v>
      </c>
      <c r="M57" s="48"/>
    </row>
    <row r="58" spans="2:15" ht="27.75" customHeight="1" thickBot="1" x14ac:dyDescent="0.3">
      <c r="B58" s="61">
        <v>11</v>
      </c>
      <c r="C58" s="116" t="s">
        <v>34</v>
      </c>
      <c r="D58" s="76" t="s">
        <v>35</v>
      </c>
      <c r="E58" s="255">
        <v>258.93333333333334</v>
      </c>
      <c r="F58" s="50">
        <f t="shared" si="4"/>
        <v>3884</v>
      </c>
      <c r="G58" s="62">
        <v>15</v>
      </c>
      <c r="H58" s="25"/>
      <c r="I58" s="262"/>
      <c r="J58" s="261">
        <v>0</v>
      </c>
      <c r="K58" s="120">
        <f t="shared" si="5"/>
        <v>0</v>
      </c>
      <c r="L58" s="219">
        <f t="shared" si="6"/>
        <v>3884</v>
      </c>
      <c r="M58" s="48"/>
      <c r="O58" s="142"/>
    </row>
    <row r="59" spans="2:15" ht="21.75" customHeight="1" thickBot="1" x14ac:dyDescent="0.3">
      <c r="B59" s="61">
        <v>12</v>
      </c>
      <c r="C59" s="116" t="s">
        <v>165</v>
      </c>
      <c r="D59" s="76" t="s">
        <v>167</v>
      </c>
      <c r="E59" s="255">
        <v>292.95999999999998</v>
      </c>
      <c r="F59" s="50">
        <f t="shared" si="4"/>
        <v>4101</v>
      </c>
      <c r="G59" s="62">
        <v>14</v>
      </c>
      <c r="H59" s="25"/>
      <c r="I59" s="262"/>
      <c r="J59" s="261">
        <v>0</v>
      </c>
      <c r="K59" s="120">
        <f t="shared" si="5"/>
        <v>0</v>
      </c>
      <c r="L59" s="219">
        <f t="shared" si="6"/>
        <v>4101</v>
      </c>
      <c r="M59" s="48"/>
      <c r="O59" s="142"/>
    </row>
    <row r="60" spans="2:15" ht="21.75" customHeight="1" thickBot="1" x14ac:dyDescent="0.3">
      <c r="B60" s="61">
        <v>13</v>
      </c>
      <c r="C60" s="116" t="s">
        <v>166</v>
      </c>
      <c r="D60" s="76" t="s">
        <v>167</v>
      </c>
      <c r="E60" s="255">
        <v>292.95999999999998</v>
      </c>
      <c r="F60" s="50">
        <f t="shared" si="4"/>
        <v>4101</v>
      </c>
      <c r="G60" s="62">
        <v>14</v>
      </c>
      <c r="H60" s="25"/>
      <c r="I60" s="262"/>
      <c r="J60" s="261">
        <v>0</v>
      </c>
      <c r="K60" s="120">
        <f t="shared" si="5"/>
        <v>0</v>
      </c>
      <c r="L60" s="219">
        <f t="shared" si="6"/>
        <v>4101</v>
      </c>
      <c r="M60" s="48"/>
      <c r="O60" s="142"/>
    </row>
    <row r="61" spans="2:15" ht="30.75" thickBot="1" x14ac:dyDescent="0.3">
      <c r="B61" s="61">
        <v>14</v>
      </c>
      <c r="C61" s="162" t="s">
        <v>36</v>
      </c>
      <c r="D61" s="76" t="s">
        <v>35</v>
      </c>
      <c r="E61" s="255">
        <v>258.93333333333334</v>
      </c>
      <c r="F61" s="50">
        <f t="shared" si="4"/>
        <v>3884</v>
      </c>
      <c r="G61" s="62">
        <v>15</v>
      </c>
      <c r="H61" s="25"/>
      <c r="I61" s="262"/>
      <c r="J61" s="261">
        <v>0</v>
      </c>
      <c r="K61" s="120">
        <f t="shared" si="5"/>
        <v>0</v>
      </c>
      <c r="L61" s="219">
        <f t="shared" si="6"/>
        <v>3884</v>
      </c>
      <c r="M61" s="48"/>
    </row>
    <row r="62" spans="2:15" ht="22.5" customHeight="1" thickBot="1" x14ac:dyDescent="0.35">
      <c r="B62" s="95"/>
      <c r="C62" s="98" t="s">
        <v>129</v>
      </c>
      <c r="D62" s="638"/>
      <c r="E62" s="639"/>
      <c r="F62" s="639"/>
      <c r="G62" s="639"/>
      <c r="H62" s="639"/>
      <c r="I62" s="639"/>
      <c r="J62" s="639"/>
      <c r="K62" s="640"/>
      <c r="L62" s="99">
        <f>L56+L57+L58+L61+L59+L60</f>
        <v>25660</v>
      </c>
      <c r="M62" s="3"/>
    </row>
    <row r="63" spans="2:15" ht="22.5" customHeight="1" x14ac:dyDescent="0.3">
      <c r="C63" s="203"/>
      <c r="D63" s="277"/>
      <c r="E63" s="277"/>
      <c r="F63" s="277"/>
      <c r="G63" s="277"/>
      <c r="H63" s="277"/>
      <c r="I63" s="277"/>
      <c r="J63" s="277"/>
      <c r="K63" s="277"/>
      <c r="L63" s="204"/>
    </row>
    <row r="64" spans="2:15" ht="22.5" customHeight="1" x14ac:dyDescent="0.3">
      <c r="C64" s="203"/>
      <c r="D64" s="277"/>
      <c r="E64" s="277"/>
      <c r="F64" s="277"/>
      <c r="G64" s="277"/>
      <c r="H64" s="277"/>
      <c r="I64" s="277"/>
      <c r="J64" s="277"/>
      <c r="K64" s="277"/>
      <c r="L64" s="204"/>
    </row>
    <row r="65" spans="2:16" ht="22.5" customHeight="1" x14ac:dyDescent="0.3">
      <c r="C65" s="203"/>
      <c r="D65" s="277"/>
      <c r="E65" s="277"/>
      <c r="F65" s="277"/>
      <c r="G65" s="277"/>
      <c r="H65" s="277"/>
      <c r="I65" s="277"/>
      <c r="J65" s="277"/>
      <c r="K65" s="277"/>
      <c r="L65" s="204"/>
    </row>
    <row r="66" spans="2:16" ht="22.5" customHeight="1" x14ac:dyDescent="0.3">
      <c r="C66" s="203"/>
      <c r="D66" s="277"/>
      <c r="E66" s="277"/>
      <c r="F66" s="277"/>
      <c r="G66" s="277"/>
      <c r="H66" s="277"/>
      <c r="I66" s="277"/>
      <c r="J66" s="277"/>
      <c r="K66" s="277"/>
      <c r="L66" s="204"/>
    </row>
    <row r="67" spans="2:16" ht="22.5" customHeight="1" x14ac:dyDescent="0.3">
      <c r="C67" s="203"/>
      <c r="D67" s="277"/>
      <c r="E67" s="277"/>
      <c r="F67" s="277"/>
      <c r="G67" s="277"/>
      <c r="H67" s="277"/>
      <c r="I67" s="277"/>
      <c r="J67" s="277"/>
      <c r="K67" s="277"/>
      <c r="L67" s="204"/>
    </row>
    <row r="68" spans="2:16" ht="22.5" customHeight="1" x14ac:dyDescent="0.3">
      <c r="C68" s="203"/>
      <c r="D68" s="277"/>
      <c r="E68" s="277"/>
      <c r="F68" s="277"/>
      <c r="G68" s="277"/>
      <c r="H68" s="277"/>
      <c r="I68" s="277"/>
      <c r="J68" s="277"/>
      <c r="K68" s="277"/>
      <c r="L68" s="204"/>
    </row>
    <row r="69" spans="2:16" ht="22.5" customHeight="1" x14ac:dyDescent="0.3">
      <c r="C69" s="203"/>
      <c r="D69" s="277"/>
      <c r="E69" s="277"/>
      <c r="F69" s="277"/>
      <c r="G69" s="277"/>
      <c r="H69" s="277"/>
      <c r="I69" s="277"/>
      <c r="J69" s="277"/>
      <c r="K69" s="277"/>
      <c r="L69" s="204"/>
    </row>
    <row r="70" spans="2:16" ht="15.75" thickBot="1" x14ac:dyDescent="0.3">
      <c r="F70" s="45"/>
    </row>
    <row r="71" spans="2:16" x14ac:dyDescent="0.25">
      <c r="B71" s="600">
        <f ca="1">B71:M107</f>
        <v>0</v>
      </c>
      <c r="C71" s="601"/>
      <c r="D71" s="606" t="s">
        <v>0</v>
      </c>
      <c r="E71" s="606"/>
      <c r="F71" s="606"/>
      <c r="G71" s="606"/>
      <c r="H71" s="606"/>
      <c r="I71" s="606"/>
      <c r="J71" s="606"/>
      <c r="K71" s="606"/>
      <c r="L71" s="606"/>
      <c r="M71" s="607"/>
    </row>
    <row r="72" spans="2:16" x14ac:dyDescent="0.25">
      <c r="B72" s="602"/>
      <c r="C72" s="603"/>
      <c r="D72" s="608"/>
      <c r="E72" s="608"/>
      <c r="F72" s="608"/>
      <c r="G72" s="608"/>
      <c r="H72" s="608"/>
      <c r="I72" s="608"/>
      <c r="J72" s="608"/>
      <c r="K72" s="608"/>
      <c r="L72" s="608"/>
      <c r="M72" s="609"/>
    </row>
    <row r="73" spans="2:16" x14ac:dyDescent="0.25">
      <c r="B73" s="602"/>
      <c r="C73" s="603"/>
      <c r="D73" s="610" t="str">
        <f>+D5</f>
        <v>PAGO QUINCENAL DEL 01 AL 15 DE MARZO DEL 2025</v>
      </c>
      <c r="E73" s="610"/>
      <c r="F73" s="610"/>
      <c r="G73" s="610"/>
      <c r="H73" s="610"/>
      <c r="I73" s="610"/>
      <c r="J73" s="610"/>
      <c r="K73" s="610"/>
      <c r="L73" s="610"/>
      <c r="M73" s="611"/>
    </row>
    <row r="74" spans="2:16" ht="45.75" customHeight="1" thickBot="1" x14ac:dyDescent="0.3">
      <c r="B74" s="604"/>
      <c r="C74" s="605"/>
      <c r="D74" s="598"/>
      <c r="E74" s="598"/>
      <c r="F74" s="598"/>
      <c r="G74" s="598"/>
      <c r="H74" s="598"/>
      <c r="I74" s="598"/>
      <c r="J74" s="598"/>
      <c r="K74" s="598"/>
      <c r="L74" s="598"/>
      <c r="M74" s="599"/>
    </row>
    <row r="75" spans="2:16" x14ac:dyDescent="0.25">
      <c r="B75" s="590" t="s">
        <v>2</v>
      </c>
      <c r="C75" s="591"/>
      <c r="D75" s="594" t="s">
        <v>37</v>
      </c>
      <c r="E75" s="595"/>
      <c r="F75" s="595"/>
      <c r="G75" s="595"/>
      <c r="H75" s="595"/>
      <c r="I75" s="595"/>
      <c r="J75" s="595"/>
      <c r="K75" s="595"/>
      <c r="L75" s="595"/>
      <c r="M75" s="596"/>
    </row>
    <row r="76" spans="2:16" ht="15.75" thickBot="1" x14ac:dyDescent="0.3">
      <c r="B76" s="592"/>
      <c r="C76" s="593"/>
      <c r="D76" s="597"/>
      <c r="E76" s="598"/>
      <c r="F76" s="598"/>
      <c r="G76" s="598"/>
      <c r="H76" s="598"/>
      <c r="I76" s="598"/>
      <c r="J76" s="598"/>
      <c r="K76" s="598"/>
      <c r="L76" s="598"/>
      <c r="M76" s="599"/>
    </row>
    <row r="77" spans="2:16" ht="60.75" thickBot="1" x14ac:dyDescent="0.3">
      <c r="B77" s="175" t="s">
        <v>11</v>
      </c>
      <c r="C77" s="17" t="s">
        <v>4</v>
      </c>
      <c r="D77" s="18" t="s">
        <v>13</v>
      </c>
      <c r="E77" s="21" t="s">
        <v>28</v>
      </c>
      <c r="F77" s="19" t="s">
        <v>5</v>
      </c>
      <c r="G77" s="106" t="s">
        <v>6</v>
      </c>
      <c r="H77" s="6" t="s">
        <v>7</v>
      </c>
      <c r="I77" s="160" t="s">
        <v>89</v>
      </c>
      <c r="J77" s="160" t="s">
        <v>8</v>
      </c>
      <c r="K77" s="161" t="s">
        <v>105</v>
      </c>
      <c r="L77" s="19" t="s">
        <v>9</v>
      </c>
      <c r="M77" s="18" t="s">
        <v>10</v>
      </c>
      <c r="P77" t="s">
        <v>178</v>
      </c>
    </row>
    <row r="78" spans="2:16" ht="30" customHeight="1" thickBot="1" x14ac:dyDescent="0.3">
      <c r="B78" s="18">
        <v>15</v>
      </c>
      <c r="C78" s="217" t="s">
        <v>38</v>
      </c>
      <c r="D78" s="148" t="s">
        <v>42</v>
      </c>
      <c r="E78" s="255">
        <v>319.2</v>
      </c>
      <c r="F78" s="50">
        <f t="shared" ref="F78:F83" si="7">ROUND(E78*G78,0)</f>
        <v>4788</v>
      </c>
      <c r="G78" s="24">
        <v>15</v>
      </c>
      <c r="H78" s="24"/>
      <c r="I78" s="12"/>
      <c r="J78" s="13"/>
      <c r="K78" s="8"/>
      <c r="L78" s="225">
        <f t="shared" ref="L78:L82" si="8">F78+I78+K78</f>
        <v>4788</v>
      </c>
      <c r="M78" s="8"/>
    </row>
    <row r="79" spans="2:16" ht="30" customHeight="1" thickBot="1" x14ac:dyDescent="0.3">
      <c r="B79" s="18">
        <v>16</v>
      </c>
      <c r="C79" s="217" t="s">
        <v>150</v>
      </c>
      <c r="D79" s="148" t="s">
        <v>151</v>
      </c>
      <c r="E79" s="255">
        <v>319.2</v>
      </c>
      <c r="F79" s="50">
        <f t="shared" si="7"/>
        <v>4788</v>
      </c>
      <c r="G79" s="24">
        <v>15</v>
      </c>
      <c r="H79" s="25">
        <v>18</v>
      </c>
      <c r="I79" s="259">
        <f>ROUND((E79/4)*H79,0)</f>
        <v>1436</v>
      </c>
      <c r="J79" s="261">
        <v>0</v>
      </c>
      <c r="K79" s="120">
        <f t="shared" ref="K79" si="9">ROUND((E79*2)*J79,0)</f>
        <v>0</v>
      </c>
      <c r="L79" s="219">
        <f t="shared" si="8"/>
        <v>6224</v>
      </c>
      <c r="M79" s="8"/>
    </row>
    <row r="80" spans="2:16" ht="30" customHeight="1" thickBot="1" x14ac:dyDescent="0.3">
      <c r="B80" s="18">
        <v>17</v>
      </c>
      <c r="C80" s="217" t="s">
        <v>168</v>
      </c>
      <c r="D80" s="148" t="s">
        <v>169</v>
      </c>
      <c r="E80" s="255">
        <v>368.13</v>
      </c>
      <c r="F80" s="50">
        <f t="shared" si="7"/>
        <v>5522</v>
      </c>
      <c r="G80" s="24">
        <v>15</v>
      </c>
      <c r="H80" s="24"/>
      <c r="I80" s="12"/>
      <c r="J80" s="13"/>
      <c r="K80" s="8"/>
      <c r="L80" s="225">
        <f t="shared" si="8"/>
        <v>5522</v>
      </c>
      <c r="M80" s="8"/>
    </row>
    <row r="81" spans="2:17" ht="30" customHeight="1" thickBot="1" x14ac:dyDescent="0.3">
      <c r="B81" s="63">
        <v>18</v>
      </c>
      <c r="C81" s="103" t="s">
        <v>40</v>
      </c>
      <c r="D81" s="76" t="s">
        <v>43</v>
      </c>
      <c r="E81" s="255">
        <v>448.86666666666667</v>
      </c>
      <c r="F81" s="50">
        <f t="shared" si="7"/>
        <v>6733</v>
      </c>
      <c r="G81" s="62">
        <v>15</v>
      </c>
      <c r="H81" s="62"/>
      <c r="I81" s="50"/>
      <c r="J81" s="57"/>
      <c r="K81" s="48"/>
      <c r="L81" s="222">
        <f t="shared" si="8"/>
        <v>6733</v>
      </c>
      <c r="M81" s="48"/>
    </row>
    <row r="82" spans="2:17" ht="30" customHeight="1" thickBot="1" x14ac:dyDescent="0.3">
      <c r="B82" s="61">
        <v>19</v>
      </c>
      <c r="C82" s="162" t="s">
        <v>152</v>
      </c>
      <c r="D82" s="76" t="s">
        <v>44</v>
      </c>
      <c r="E82" s="255">
        <v>501.33333333333331</v>
      </c>
      <c r="F82" s="50">
        <f t="shared" si="7"/>
        <v>7520</v>
      </c>
      <c r="G82" s="62">
        <v>15</v>
      </c>
      <c r="H82" s="62"/>
      <c r="I82" s="52"/>
      <c r="J82" s="48"/>
      <c r="K82" s="48"/>
      <c r="L82" s="219">
        <f t="shared" si="8"/>
        <v>7520</v>
      </c>
      <c r="M82" s="48"/>
      <c r="Q82" s="253">
        <f>SUM(Q77:Q81)</f>
        <v>0</v>
      </c>
    </row>
    <row r="83" spans="2:17" ht="30" customHeight="1" thickBot="1" x14ac:dyDescent="0.3">
      <c r="B83" s="47">
        <v>20</v>
      </c>
      <c r="C83" s="173" t="s">
        <v>183</v>
      </c>
      <c r="D83" s="76" t="s">
        <v>184</v>
      </c>
      <c r="E83" s="255">
        <v>338.4</v>
      </c>
      <c r="F83" s="50">
        <f t="shared" si="7"/>
        <v>5076</v>
      </c>
      <c r="G83" s="62">
        <v>15</v>
      </c>
      <c r="H83" s="25">
        <v>16</v>
      </c>
      <c r="I83" s="259">
        <f>ROUND((E83/4)*H83,0)</f>
        <v>1354</v>
      </c>
      <c r="J83" s="261">
        <v>0</v>
      </c>
      <c r="K83" s="120">
        <f t="shared" ref="K83" si="10">ROUND((E83*2)*J83,0)</f>
        <v>0</v>
      </c>
      <c r="L83" s="222">
        <f>F83+I83+K83</f>
        <v>6430</v>
      </c>
      <c r="M83" s="53"/>
      <c r="Q83" s="253"/>
    </row>
    <row r="84" spans="2:17" ht="18" customHeight="1" thickBot="1" x14ac:dyDescent="0.35">
      <c r="B84" s="95"/>
      <c r="C84" s="98" t="s">
        <v>129</v>
      </c>
      <c r="D84" s="638"/>
      <c r="E84" s="639"/>
      <c r="F84" s="639"/>
      <c r="G84" s="639"/>
      <c r="H84" s="639"/>
      <c r="I84" s="639"/>
      <c r="J84" s="639"/>
      <c r="K84" s="640"/>
      <c r="L84" s="99">
        <f>L78+L81+L82+L79+L80+L83</f>
        <v>37217</v>
      </c>
      <c r="M84" s="3"/>
      <c r="Q84" s="253">
        <f>+Q82*0.06</f>
        <v>0</v>
      </c>
    </row>
    <row r="85" spans="2:17" hidden="1" x14ac:dyDescent="0.25"/>
    <row r="95" spans="2:17" ht="15.75" thickBot="1" x14ac:dyDescent="0.3">
      <c r="Q95" s="253"/>
    </row>
    <row r="96" spans="2:17" x14ac:dyDescent="0.25">
      <c r="B96" s="600"/>
      <c r="C96" s="601"/>
      <c r="D96" s="606" t="s">
        <v>0</v>
      </c>
      <c r="E96" s="606"/>
      <c r="F96" s="606"/>
      <c r="G96" s="606"/>
      <c r="H96" s="606"/>
      <c r="I96" s="606"/>
      <c r="J96" s="606"/>
      <c r="K96" s="606"/>
      <c r="L96" s="606"/>
      <c r="M96" s="607"/>
      <c r="Q96" s="253"/>
    </row>
    <row r="97" spans="2:13" x14ac:dyDescent="0.25">
      <c r="B97" s="602"/>
      <c r="C97" s="603"/>
      <c r="D97" s="608"/>
      <c r="E97" s="608"/>
      <c r="F97" s="608"/>
      <c r="G97" s="608"/>
      <c r="H97" s="608"/>
      <c r="I97" s="608"/>
      <c r="J97" s="608"/>
      <c r="K97" s="608"/>
      <c r="L97" s="608"/>
      <c r="M97" s="609"/>
    </row>
    <row r="98" spans="2:13" x14ac:dyDescent="0.25">
      <c r="B98" s="602"/>
      <c r="C98" s="603"/>
      <c r="D98" s="610" t="str">
        <f>+D5</f>
        <v>PAGO QUINCENAL DEL 01 AL 15 DE MARZO DEL 2025</v>
      </c>
      <c r="E98" s="610"/>
      <c r="F98" s="610"/>
      <c r="G98" s="610"/>
      <c r="H98" s="610"/>
      <c r="I98" s="610"/>
      <c r="J98" s="610"/>
      <c r="K98" s="610"/>
      <c r="L98" s="610"/>
      <c r="M98" s="611"/>
    </row>
    <row r="99" spans="2:13" ht="48.75" customHeight="1" thickBot="1" x14ac:dyDescent="0.3">
      <c r="B99" s="604"/>
      <c r="C99" s="605"/>
      <c r="D99" s="598"/>
      <c r="E99" s="598"/>
      <c r="F99" s="598"/>
      <c r="G99" s="598"/>
      <c r="H99" s="598"/>
      <c r="I99" s="598"/>
      <c r="J99" s="598"/>
      <c r="K99" s="598"/>
      <c r="L99" s="598"/>
      <c r="M99" s="599"/>
    </row>
    <row r="100" spans="2:13" ht="15" customHeight="1" x14ac:dyDescent="0.25">
      <c r="B100" s="636" t="s">
        <v>2</v>
      </c>
      <c r="C100" s="637"/>
      <c r="D100" s="594" t="s">
        <v>45</v>
      </c>
      <c r="E100" s="595"/>
      <c r="F100" s="595"/>
      <c r="G100" s="595"/>
      <c r="H100" s="595"/>
      <c r="I100" s="595"/>
      <c r="J100" s="595"/>
      <c r="K100" s="595"/>
      <c r="L100" s="595"/>
      <c r="M100" s="596"/>
    </row>
    <row r="101" spans="2:13" ht="15.75" customHeight="1" thickBot="1" x14ac:dyDescent="0.3">
      <c r="B101" s="592"/>
      <c r="C101" s="593"/>
      <c r="D101" s="597"/>
      <c r="E101" s="598"/>
      <c r="F101" s="598"/>
      <c r="G101" s="598"/>
      <c r="H101" s="598"/>
      <c r="I101" s="598"/>
      <c r="J101" s="598"/>
      <c r="K101" s="598"/>
      <c r="L101" s="598"/>
      <c r="M101" s="599"/>
    </row>
    <row r="102" spans="2:13" ht="60.75" thickBot="1" x14ac:dyDescent="0.3">
      <c r="B102" s="175" t="s">
        <v>11</v>
      </c>
      <c r="C102" s="17" t="s">
        <v>4</v>
      </c>
      <c r="D102" s="18" t="s">
        <v>13</v>
      </c>
      <c r="E102" s="21" t="s">
        <v>28</v>
      </c>
      <c r="F102" s="19" t="s">
        <v>5</v>
      </c>
      <c r="G102" s="106" t="s">
        <v>6</v>
      </c>
      <c r="H102" s="6" t="s">
        <v>7</v>
      </c>
      <c r="I102" s="79" t="s">
        <v>89</v>
      </c>
      <c r="J102" s="160" t="s">
        <v>8</v>
      </c>
      <c r="K102" s="161" t="s">
        <v>105</v>
      </c>
      <c r="L102" s="19" t="s">
        <v>9</v>
      </c>
      <c r="M102" s="18" t="s">
        <v>10</v>
      </c>
    </row>
    <row r="103" spans="2:13" ht="30.75" thickBot="1" x14ac:dyDescent="0.3">
      <c r="B103" s="55">
        <v>21</v>
      </c>
      <c r="C103" s="115" t="s">
        <v>46</v>
      </c>
      <c r="D103" s="147" t="s">
        <v>47</v>
      </c>
      <c r="E103" s="255">
        <v>431.2</v>
      </c>
      <c r="F103" s="50">
        <f>ROUND(E103*G103,0)</f>
        <v>6468</v>
      </c>
      <c r="G103" s="60">
        <v>15</v>
      </c>
      <c r="H103" s="60"/>
      <c r="I103" s="59"/>
      <c r="J103" s="13"/>
      <c r="K103" s="58"/>
      <c r="L103" s="218">
        <f>F103+I103+K103</f>
        <v>6468</v>
      </c>
      <c r="M103" s="57"/>
    </row>
    <row r="104" spans="2:13" ht="30.75" thickBot="1" x14ac:dyDescent="0.3">
      <c r="B104" s="61">
        <v>22</v>
      </c>
      <c r="C104" s="162" t="s">
        <v>48</v>
      </c>
      <c r="D104" s="48" t="s">
        <v>49</v>
      </c>
      <c r="E104" s="255">
        <v>319.2</v>
      </c>
      <c r="F104" s="50">
        <f>ROUND(E104*G104,0)</f>
        <v>4788</v>
      </c>
      <c r="G104" s="62">
        <v>15</v>
      </c>
      <c r="H104" s="25">
        <v>9</v>
      </c>
      <c r="I104" s="119">
        <f>ROUND((E104/4)*H104,0)</f>
        <v>718</v>
      </c>
      <c r="J104" s="122"/>
      <c r="K104" s="163"/>
      <c r="L104" s="219">
        <f>F104+I104+K104</f>
        <v>5506</v>
      </c>
      <c r="M104" s="48"/>
    </row>
    <row r="105" spans="2:13" ht="30" customHeight="1" thickBot="1" x14ac:dyDescent="0.3">
      <c r="B105" s="61">
        <v>23</v>
      </c>
      <c r="C105" s="162" t="s">
        <v>153</v>
      </c>
      <c r="D105" s="76" t="s">
        <v>154</v>
      </c>
      <c r="E105" s="255">
        <v>319.2</v>
      </c>
      <c r="F105" s="50">
        <f>ROUND(E105*G105,0)</f>
        <v>4788</v>
      </c>
      <c r="G105" s="62">
        <v>15</v>
      </c>
      <c r="H105" s="25">
        <v>18</v>
      </c>
      <c r="I105" s="119">
        <f>ROUND((E105/4)*H105,0)</f>
        <v>1436</v>
      </c>
      <c r="J105" s="122"/>
      <c r="K105" s="163"/>
      <c r="L105" s="219">
        <f>F105+I105+K105</f>
        <v>6224</v>
      </c>
      <c r="M105" s="48"/>
    </row>
    <row r="106" spans="2:13" ht="30.75" thickBot="1" x14ac:dyDescent="0.3">
      <c r="B106" s="61">
        <v>24</v>
      </c>
      <c r="C106" s="162" t="s">
        <v>50</v>
      </c>
      <c r="D106" s="48" t="s">
        <v>49</v>
      </c>
      <c r="E106" s="255">
        <v>266.2</v>
      </c>
      <c r="F106" s="50">
        <f>ROUND(E106*G106,0)</f>
        <v>3993</v>
      </c>
      <c r="G106" s="62">
        <v>15</v>
      </c>
      <c r="H106" s="25">
        <v>9</v>
      </c>
      <c r="I106" s="119">
        <f>ROUND((E106/4)*H106,0)</f>
        <v>599</v>
      </c>
      <c r="J106" s="50"/>
      <c r="K106" s="163"/>
      <c r="L106" s="219">
        <f>F106+I106+K106</f>
        <v>4592</v>
      </c>
      <c r="M106" s="48"/>
    </row>
    <row r="107" spans="2:13" ht="15.75" customHeight="1" thickBot="1" x14ac:dyDescent="0.3">
      <c r="B107" s="95"/>
      <c r="C107" s="97" t="s">
        <v>129</v>
      </c>
      <c r="D107" s="2"/>
      <c r="E107" s="2"/>
      <c r="F107" s="2"/>
      <c r="G107" s="2"/>
      <c r="H107" s="2"/>
      <c r="I107" s="2"/>
      <c r="J107" s="2"/>
      <c r="K107" s="2"/>
      <c r="L107" s="99">
        <f>L103+L104+L105+L106</f>
        <v>22790</v>
      </c>
      <c r="M107" s="3"/>
    </row>
    <row r="108" spans="2:13" ht="15.75" customHeight="1" x14ac:dyDescent="0.25">
      <c r="C108" s="207"/>
      <c r="L108" s="204"/>
    </row>
    <row r="109" spans="2:13" ht="15.75" customHeight="1" x14ac:dyDescent="0.25">
      <c r="C109" s="207"/>
      <c r="L109" s="204"/>
    </row>
    <row r="110" spans="2:13" ht="15.75" customHeight="1" x14ac:dyDescent="0.25">
      <c r="C110" s="207"/>
      <c r="L110" s="204"/>
    </row>
    <row r="111" spans="2:13" ht="15.75" customHeight="1" x14ac:dyDescent="0.25">
      <c r="C111" s="207"/>
      <c r="L111" s="204"/>
    </row>
    <row r="112" spans="2:13" ht="15.75" customHeight="1" thickBot="1" x14ac:dyDescent="0.3">
      <c r="C112" s="207"/>
      <c r="L112" s="204"/>
    </row>
    <row r="113" spans="2:13" x14ac:dyDescent="0.25">
      <c r="B113" s="600"/>
      <c r="C113" s="601"/>
      <c r="D113" s="606" t="s">
        <v>0</v>
      </c>
      <c r="E113" s="606"/>
      <c r="F113" s="606"/>
      <c r="G113" s="606"/>
      <c r="H113" s="606"/>
      <c r="I113" s="606"/>
      <c r="J113" s="606"/>
      <c r="K113" s="606"/>
      <c r="L113" s="606"/>
      <c r="M113" s="607"/>
    </row>
    <row r="114" spans="2:13" x14ac:dyDescent="0.25">
      <c r="B114" s="602"/>
      <c r="C114" s="603"/>
      <c r="D114" s="608"/>
      <c r="E114" s="608"/>
      <c r="F114" s="608"/>
      <c r="G114" s="608"/>
      <c r="H114" s="608"/>
      <c r="I114" s="608"/>
      <c r="J114" s="608"/>
      <c r="K114" s="608"/>
      <c r="L114" s="608"/>
      <c r="M114" s="609"/>
    </row>
    <row r="115" spans="2:13" x14ac:dyDescent="0.25">
      <c r="B115" s="602"/>
      <c r="C115" s="603"/>
      <c r="D115" s="610" t="str">
        <f>+D5</f>
        <v>PAGO QUINCENAL DEL 01 AL 15 DE MARZO DEL 2025</v>
      </c>
      <c r="E115" s="610"/>
      <c r="F115" s="610"/>
      <c r="G115" s="610"/>
      <c r="H115" s="610"/>
      <c r="I115" s="610"/>
      <c r="J115" s="610"/>
      <c r="K115" s="610"/>
      <c r="L115" s="610"/>
      <c r="M115" s="611"/>
    </row>
    <row r="116" spans="2:13" ht="48.75" customHeight="1" thickBot="1" x14ac:dyDescent="0.3">
      <c r="B116" s="604"/>
      <c r="C116" s="605"/>
      <c r="D116" s="598"/>
      <c r="E116" s="598"/>
      <c r="F116" s="598"/>
      <c r="G116" s="598"/>
      <c r="H116" s="598"/>
      <c r="I116" s="598"/>
      <c r="J116" s="598"/>
      <c r="K116" s="598"/>
      <c r="L116" s="598"/>
      <c r="M116" s="599"/>
    </row>
    <row r="117" spans="2:13" ht="15" customHeight="1" x14ac:dyDescent="0.25">
      <c r="B117" s="636" t="s">
        <v>2</v>
      </c>
      <c r="C117" s="637"/>
      <c r="D117" s="594" t="s">
        <v>52</v>
      </c>
      <c r="E117" s="595"/>
      <c r="F117" s="595"/>
      <c r="G117" s="595"/>
      <c r="H117" s="595"/>
      <c r="I117" s="595"/>
      <c r="J117" s="595"/>
      <c r="K117" s="595"/>
      <c r="L117" s="595"/>
      <c r="M117" s="596"/>
    </row>
    <row r="118" spans="2:13" ht="15.75" customHeight="1" thickBot="1" x14ac:dyDescent="0.3">
      <c r="B118" s="592"/>
      <c r="C118" s="593"/>
      <c r="D118" s="597"/>
      <c r="E118" s="598"/>
      <c r="F118" s="598"/>
      <c r="G118" s="598"/>
      <c r="H118" s="598"/>
      <c r="I118" s="598"/>
      <c r="J118" s="598"/>
      <c r="K118" s="598"/>
      <c r="L118" s="598"/>
      <c r="M118" s="599"/>
    </row>
    <row r="119" spans="2:13" ht="60.75" thickBot="1" x14ac:dyDescent="0.3">
      <c r="B119" s="176" t="s">
        <v>11</v>
      </c>
      <c r="C119" s="17" t="s">
        <v>4</v>
      </c>
      <c r="D119" s="18" t="s">
        <v>13</v>
      </c>
      <c r="E119" s="21" t="s">
        <v>28</v>
      </c>
      <c r="F119" s="19" t="s">
        <v>5</v>
      </c>
      <c r="G119" s="106" t="s">
        <v>6</v>
      </c>
      <c r="H119" s="6" t="s">
        <v>7</v>
      </c>
      <c r="I119" s="79" t="s">
        <v>89</v>
      </c>
      <c r="J119" s="160" t="s">
        <v>8</v>
      </c>
      <c r="K119" s="161" t="s">
        <v>105</v>
      </c>
      <c r="L119" s="19" t="s">
        <v>9</v>
      </c>
      <c r="M119" s="18" t="s">
        <v>10</v>
      </c>
    </row>
    <row r="120" spans="2:13" ht="16.5" thickBot="1" x14ac:dyDescent="0.3">
      <c r="B120" s="61">
        <v>25</v>
      </c>
      <c r="C120" s="162" t="s">
        <v>139</v>
      </c>
      <c r="D120" s="29" t="s">
        <v>54</v>
      </c>
      <c r="E120" s="255">
        <v>319.2</v>
      </c>
      <c r="F120" s="255">
        <f>ROUND(E120*G120,0)</f>
        <v>4788</v>
      </c>
      <c r="G120" s="25">
        <v>15</v>
      </c>
      <c r="H120" s="25">
        <v>0</v>
      </c>
      <c r="I120" s="119">
        <f>ROUND((E120/4)*H120,0)</f>
        <v>0</v>
      </c>
      <c r="J120" s="255"/>
      <c r="K120" s="255"/>
      <c r="L120" s="219">
        <f>F120+I120+K120</f>
        <v>4788</v>
      </c>
      <c r="M120" s="50"/>
    </row>
    <row r="121" spans="2:13" ht="18" customHeight="1" thickBot="1" x14ac:dyDescent="0.3">
      <c r="B121" s="133"/>
      <c r="C121" s="103" t="s">
        <v>129</v>
      </c>
      <c r="D121" s="638"/>
      <c r="E121" s="639"/>
      <c r="F121" s="639"/>
      <c r="G121" s="639"/>
      <c r="H121" s="639"/>
      <c r="I121" s="639"/>
      <c r="J121" s="639"/>
      <c r="K121" s="640"/>
      <c r="L121" s="226">
        <f>L120</f>
        <v>4788</v>
      </c>
      <c r="M121" s="53"/>
    </row>
    <row r="122" spans="2:13" ht="15.75" thickBot="1" x14ac:dyDescent="0.3"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</row>
    <row r="123" spans="2:13" x14ac:dyDescent="0.25">
      <c r="B123" s="612"/>
      <c r="C123" s="613"/>
      <c r="D123" s="618" t="s">
        <v>0</v>
      </c>
      <c r="E123" s="618"/>
      <c r="F123" s="618"/>
      <c r="G123" s="618"/>
      <c r="H123" s="618"/>
      <c r="I123" s="618"/>
      <c r="J123" s="618"/>
      <c r="K123" s="618"/>
      <c r="L123" s="618"/>
      <c r="M123" s="619"/>
    </row>
    <row r="124" spans="2:13" x14ac:dyDescent="0.25">
      <c r="B124" s="614"/>
      <c r="C124" s="615"/>
      <c r="D124" s="620"/>
      <c r="E124" s="620"/>
      <c r="F124" s="620"/>
      <c r="G124" s="620"/>
      <c r="H124" s="620"/>
      <c r="I124" s="620"/>
      <c r="J124" s="620"/>
      <c r="K124" s="620"/>
      <c r="L124" s="620"/>
      <c r="M124" s="621"/>
    </row>
    <row r="125" spans="2:13" x14ac:dyDescent="0.25">
      <c r="B125" s="614"/>
      <c r="C125" s="615"/>
      <c r="D125" s="610" t="str">
        <f>+D5</f>
        <v>PAGO QUINCENAL DEL 01 AL 15 DE MARZO DEL 2025</v>
      </c>
      <c r="E125" s="610"/>
      <c r="F125" s="610"/>
      <c r="G125" s="610"/>
      <c r="H125" s="610"/>
      <c r="I125" s="610"/>
      <c r="J125" s="610"/>
      <c r="K125" s="610"/>
      <c r="L125" s="610"/>
      <c r="M125" s="611"/>
    </row>
    <row r="126" spans="2:13" ht="48" customHeight="1" thickBot="1" x14ac:dyDescent="0.3">
      <c r="B126" s="616"/>
      <c r="C126" s="617"/>
      <c r="D126" s="598"/>
      <c r="E126" s="598"/>
      <c r="F126" s="598"/>
      <c r="G126" s="598"/>
      <c r="H126" s="598"/>
      <c r="I126" s="598"/>
      <c r="J126" s="598"/>
      <c r="K126" s="598"/>
      <c r="L126" s="598"/>
      <c r="M126" s="599"/>
    </row>
    <row r="127" spans="2:13" ht="15" customHeight="1" x14ac:dyDescent="0.25">
      <c r="B127" s="656" t="s">
        <v>2</v>
      </c>
      <c r="C127" s="657"/>
      <c r="D127" s="630" t="s">
        <v>55</v>
      </c>
      <c r="E127" s="631"/>
      <c r="F127" s="631"/>
      <c r="G127" s="631"/>
      <c r="H127" s="631"/>
      <c r="I127" s="631"/>
      <c r="J127" s="631"/>
      <c r="K127" s="631"/>
      <c r="L127" s="631"/>
      <c r="M127" s="632"/>
    </row>
    <row r="128" spans="2:13" ht="15.75" customHeight="1" thickBot="1" x14ac:dyDescent="0.3">
      <c r="B128" s="628"/>
      <c r="C128" s="629"/>
      <c r="D128" s="633"/>
      <c r="E128" s="624"/>
      <c r="F128" s="624"/>
      <c r="G128" s="624"/>
      <c r="H128" s="624"/>
      <c r="I128" s="624"/>
      <c r="J128" s="624"/>
      <c r="K128" s="624"/>
      <c r="L128" s="624"/>
      <c r="M128" s="625"/>
    </row>
    <row r="129" spans="2:13" ht="60.75" thickBot="1" x14ac:dyDescent="0.3">
      <c r="B129" s="174" t="s">
        <v>11</v>
      </c>
      <c r="C129" s="47" t="s">
        <v>4</v>
      </c>
      <c r="D129" s="61" t="s">
        <v>13</v>
      </c>
      <c r="E129" s="73" t="s">
        <v>28</v>
      </c>
      <c r="F129" s="74" t="s">
        <v>5</v>
      </c>
      <c r="G129" s="136" t="s">
        <v>6</v>
      </c>
      <c r="H129" s="6" t="s">
        <v>7</v>
      </c>
      <c r="I129" s="79" t="s">
        <v>89</v>
      </c>
      <c r="J129" s="160" t="s">
        <v>8</v>
      </c>
      <c r="K129" s="161" t="s">
        <v>105</v>
      </c>
      <c r="L129" s="74" t="s">
        <v>9</v>
      </c>
      <c r="M129" s="61" t="s">
        <v>10</v>
      </c>
    </row>
    <row r="130" spans="2:13" ht="30.75" thickBot="1" x14ac:dyDescent="0.3">
      <c r="B130" s="61">
        <v>26</v>
      </c>
      <c r="C130" s="162" t="s">
        <v>56</v>
      </c>
      <c r="D130" s="76" t="s">
        <v>57</v>
      </c>
      <c r="E130" s="255">
        <v>319.2</v>
      </c>
      <c r="F130" s="50">
        <f>ROUND(E130*G130,0)</f>
        <v>4788</v>
      </c>
      <c r="G130" s="62">
        <v>15</v>
      </c>
      <c r="H130" s="62"/>
      <c r="I130" s="52"/>
      <c r="J130" s="50"/>
      <c r="K130" s="50"/>
      <c r="L130" s="219">
        <f>F130+I130+K130</f>
        <v>4788</v>
      </c>
      <c r="M130" s="48"/>
    </row>
    <row r="131" spans="2:13" ht="21.75" customHeight="1" thickBot="1" x14ac:dyDescent="0.35">
      <c r="B131" s="133"/>
      <c r="C131" s="134" t="s">
        <v>129</v>
      </c>
      <c r="D131" s="647"/>
      <c r="E131" s="648"/>
      <c r="F131" s="648"/>
      <c r="G131" s="648"/>
      <c r="H131" s="648"/>
      <c r="I131" s="648"/>
      <c r="J131" s="648"/>
      <c r="K131" s="649"/>
      <c r="L131" s="135">
        <f>L130</f>
        <v>4788</v>
      </c>
      <c r="M131" s="53"/>
    </row>
    <row r="132" spans="2:13" ht="34.5" customHeight="1" x14ac:dyDescent="0.3">
      <c r="B132" s="42"/>
      <c r="C132" s="205"/>
      <c r="D132" s="71"/>
      <c r="E132" s="71"/>
      <c r="F132" s="71"/>
      <c r="G132" s="71"/>
      <c r="H132" s="71"/>
      <c r="I132" s="71"/>
      <c r="J132" s="71"/>
      <c r="K132" s="71"/>
      <c r="L132" s="206"/>
      <c r="M132" s="42"/>
    </row>
    <row r="133" spans="2:13" ht="5.25" customHeight="1" thickBot="1" x14ac:dyDescent="0.35">
      <c r="B133" s="42"/>
      <c r="C133" s="205"/>
      <c r="D133" s="71"/>
      <c r="E133" s="71"/>
      <c r="F133" s="71"/>
      <c r="G133" s="71"/>
      <c r="H133" s="71"/>
      <c r="I133" s="71"/>
      <c r="J133" s="71"/>
      <c r="K133" s="71"/>
      <c r="L133" s="206"/>
      <c r="M133" s="42"/>
    </row>
    <row r="134" spans="2:13" x14ac:dyDescent="0.25">
      <c r="B134" s="600"/>
      <c r="C134" s="601"/>
      <c r="D134" s="606" t="s">
        <v>0</v>
      </c>
      <c r="E134" s="606"/>
      <c r="F134" s="606"/>
      <c r="G134" s="606"/>
      <c r="H134" s="606"/>
      <c r="I134" s="606"/>
      <c r="J134" s="606"/>
      <c r="K134" s="606"/>
      <c r="L134" s="606"/>
      <c r="M134" s="607"/>
    </row>
    <row r="135" spans="2:13" x14ac:dyDescent="0.25">
      <c r="B135" s="602"/>
      <c r="C135" s="603"/>
      <c r="D135" s="608"/>
      <c r="E135" s="608"/>
      <c r="F135" s="608"/>
      <c r="G135" s="608"/>
      <c r="H135" s="608"/>
      <c r="I135" s="608"/>
      <c r="J135" s="608"/>
      <c r="K135" s="608"/>
      <c r="L135" s="608"/>
      <c r="M135" s="609"/>
    </row>
    <row r="136" spans="2:13" x14ac:dyDescent="0.25">
      <c r="B136" s="602"/>
      <c r="C136" s="603"/>
      <c r="D136" s="610" t="str">
        <f>+D5</f>
        <v>PAGO QUINCENAL DEL 01 AL 15 DE MARZO DEL 2025</v>
      </c>
      <c r="E136" s="610"/>
      <c r="F136" s="610"/>
      <c r="G136" s="610"/>
      <c r="H136" s="610"/>
      <c r="I136" s="610"/>
      <c r="J136" s="610"/>
      <c r="K136" s="610"/>
      <c r="L136" s="610"/>
      <c r="M136" s="611"/>
    </row>
    <row r="137" spans="2:13" ht="34.5" customHeight="1" thickBot="1" x14ac:dyDescent="0.3">
      <c r="B137" s="604"/>
      <c r="C137" s="605"/>
      <c r="D137" s="598"/>
      <c r="E137" s="598"/>
      <c r="F137" s="598"/>
      <c r="G137" s="598"/>
      <c r="H137" s="598"/>
      <c r="I137" s="598"/>
      <c r="J137" s="598"/>
      <c r="K137" s="598"/>
      <c r="L137" s="598"/>
      <c r="M137" s="599"/>
    </row>
    <row r="138" spans="2:13" ht="15" customHeight="1" x14ac:dyDescent="0.25">
      <c r="B138" s="636" t="s">
        <v>2</v>
      </c>
      <c r="C138" s="637"/>
      <c r="D138" s="594" t="s">
        <v>142</v>
      </c>
      <c r="E138" s="595"/>
      <c r="F138" s="595"/>
      <c r="G138" s="595"/>
      <c r="H138" s="595"/>
      <c r="I138" s="595"/>
      <c r="J138" s="595"/>
      <c r="K138" s="595"/>
      <c r="L138" s="595"/>
      <c r="M138" s="596"/>
    </row>
    <row r="139" spans="2:13" ht="7.5" customHeight="1" thickBot="1" x14ac:dyDescent="0.3">
      <c r="B139" s="592"/>
      <c r="C139" s="593"/>
      <c r="D139" s="597"/>
      <c r="E139" s="598"/>
      <c r="F139" s="598"/>
      <c r="G139" s="598"/>
      <c r="H139" s="598"/>
      <c r="I139" s="598"/>
      <c r="J139" s="598"/>
      <c r="K139" s="598"/>
      <c r="L139" s="598"/>
      <c r="M139" s="599"/>
    </row>
    <row r="140" spans="2:13" ht="54" customHeight="1" thickBot="1" x14ac:dyDescent="0.3">
      <c r="B140" s="176" t="s">
        <v>11</v>
      </c>
      <c r="C140" s="17" t="s">
        <v>4</v>
      </c>
      <c r="D140" s="18" t="s">
        <v>13</v>
      </c>
      <c r="E140" s="21" t="s">
        <v>28</v>
      </c>
      <c r="F140" s="19" t="s">
        <v>5</v>
      </c>
      <c r="G140" s="106" t="s">
        <v>6</v>
      </c>
      <c r="H140" s="6" t="s">
        <v>7</v>
      </c>
      <c r="I140" s="79" t="s">
        <v>89</v>
      </c>
      <c r="J140" s="160" t="s">
        <v>8</v>
      </c>
      <c r="K140" s="161" t="s">
        <v>105</v>
      </c>
      <c r="L140" s="19" t="s">
        <v>9</v>
      </c>
      <c r="M140" s="18" t="s">
        <v>10</v>
      </c>
    </row>
    <row r="141" spans="2:13" ht="27" customHeight="1" thickBot="1" x14ac:dyDescent="0.3">
      <c r="B141" s="61"/>
      <c r="C141" s="162" t="s">
        <v>143</v>
      </c>
      <c r="D141" s="76" t="s">
        <v>144</v>
      </c>
      <c r="E141" s="255">
        <f>6732.4/15</f>
        <v>448.82666666666665</v>
      </c>
      <c r="F141" s="50">
        <f>ROUND(E141*G141,0)</f>
        <v>4488</v>
      </c>
      <c r="G141" s="62">
        <v>10</v>
      </c>
      <c r="H141" s="62"/>
      <c r="I141" s="52"/>
      <c r="J141" s="13"/>
      <c r="K141" s="50"/>
      <c r="L141" s="219">
        <f>F141+I141+K141</f>
        <v>4488</v>
      </c>
      <c r="M141" s="48"/>
    </row>
    <row r="142" spans="2:13" ht="28.5" customHeight="1" thickBot="1" x14ac:dyDescent="0.3">
      <c r="B142" s="61"/>
      <c r="C142" s="173" t="s">
        <v>155</v>
      </c>
      <c r="D142" s="76" t="s">
        <v>156</v>
      </c>
      <c r="E142" s="255">
        <v>432.16</v>
      </c>
      <c r="F142" s="50">
        <f>ROUND(E142*G142,0)</f>
        <v>6482</v>
      </c>
      <c r="G142" s="62">
        <v>15</v>
      </c>
      <c r="H142" s="62"/>
      <c r="I142" s="52"/>
      <c r="J142" s="13"/>
      <c r="K142" s="50"/>
      <c r="L142" s="219">
        <f>F142+I142+K142</f>
        <v>6482</v>
      </c>
      <c r="M142" s="48"/>
    </row>
    <row r="143" spans="2:13" ht="26.25" customHeight="1" thickBot="1" x14ac:dyDescent="0.3">
      <c r="B143" s="47"/>
      <c r="C143" s="188" t="s">
        <v>129</v>
      </c>
      <c r="D143" s="227"/>
      <c r="E143" s="52"/>
      <c r="F143" s="52"/>
      <c r="G143" s="51"/>
      <c r="H143" s="51"/>
      <c r="I143" s="52"/>
      <c r="J143" s="14"/>
      <c r="K143" s="52"/>
      <c r="L143" s="141">
        <f>L141+L142</f>
        <v>10970</v>
      </c>
      <c r="M143" s="53"/>
    </row>
    <row r="144" spans="2:13" ht="15.75" thickBot="1" x14ac:dyDescent="0.3"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</row>
    <row r="145" spans="2:13" x14ac:dyDescent="0.25">
      <c r="B145" s="612"/>
      <c r="C145" s="613"/>
      <c r="D145" s="618" t="s">
        <v>0</v>
      </c>
      <c r="E145" s="618"/>
      <c r="F145" s="618"/>
      <c r="G145" s="618"/>
      <c r="H145" s="618"/>
      <c r="I145" s="618"/>
      <c r="J145" s="618"/>
      <c r="K145" s="618"/>
      <c r="L145" s="618"/>
      <c r="M145" s="619"/>
    </row>
    <row r="146" spans="2:13" x14ac:dyDescent="0.25">
      <c r="B146" s="614"/>
      <c r="C146" s="615"/>
      <c r="D146" s="620"/>
      <c r="E146" s="620"/>
      <c r="F146" s="620"/>
      <c r="G146" s="620"/>
      <c r="H146" s="620"/>
      <c r="I146" s="620"/>
      <c r="J146" s="620"/>
      <c r="K146" s="620"/>
      <c r="L146" s="620"/>
      <c r="M146" s="621"/>
    </row>
    <row r="147" spans="2:13" x14ac:dyDescent="0.25">
      <c r="B147" s="614"/>
      <c r="C147" s="615"/>
      <c r="D147" s="610" t="str">
        <f>+D5</f>
        <v>PAGO QUINCENAL DEL 01 AL 15 DE MARZO DEL 2025</v>
      </c>
      <c r="E147" s="610"/>
      <c r="F147" s="610"/>
      <c r="G147" s="610"/>
      <c r="H147" s="610"/>
      <c r="I147" s="610"/>
      <c r="J147" s="610"/>
      <c r="K147" s="610"/>
      <c r="L147" s="610"/>
      <c r="M147" s="611"/>
    </row>
    <row r="148" spans="2:13" ht="34.5" customHeight="1" thickBot="1" x14ac:dyDescent="0.3">
      <c r="B148" s="616"/>
      <c r="C148" s="617"/>
      <c r="D148" s="598"/>
      <c r="E148" s="598"/>
      <c r="F148" s="598"/>
      <c r="G148" s="598"/>
      <c r="H148" s="598"/>
      <c r="I148" s="598"/>
      <c r="J148" s="598"/>
      <c r="K148" s="598"/>
      <c r="L148" s="598"/>
      <c r="M148" s="599"/>
    </row>
    <row r="149" spans="2:13" ht="15" customHeight="1" x14ac:dyDescent="0.25">
      <c r="B149" s="656" t="s">
        <v>2</v>
      </c>
      <c r="C149" s="657"/>
      <c r="D149" s="630" t="s">
        <v>60</v>
      </c>
      <c r="E149" s="631"/>
      <c r="F149" s="631"/>
      <c r="G149" s="631"/>
      <c r="H149" s="631"/>
      <c r="I149" s="631"/>
      <c r="J149" s="631"/>
      <c r="K149" s="631"/>
      <c r="L149" s="631"/>
      <c r="M149" s="632"/>
    </row>
    <row r="150" spans="2:13" ht="15.75" customHeight="1" thickBot="1" x14ac:dyDescent="0.3">
      <c r="B150" s="628"/>
      <c r="C150" s="629"/>
      <c r="D150" s="633"/>
      <c r="E150" s="624"/>
      <c r="F150" s="624"/>
      <c r="G150" s="624"/>
      <c r="H150" s="624"/>
      <c r="I150" s="624"/>
      <c r="J150" s="624"/>
      <c r="K150" s="624"/>
      <c r="L150" s="624"/>
      <c r="M150" s="625"/>
    </row>
    <row r="151" spans="2:13" ht="60.75" thickBot="1" x14ac:dyDescent="0.3">
      <c r="B151" s="174" t="s">
        <v>11</v>
      </c>
      <c r="C151" s="47" t="s">
        <v>4</v>
      </c>
      <c r="D151" s="61" t="s">
        <v>13</v>
      </c>
      <c r="E151" s="73" t="s">
        <v>28</v>
      </c>
      <c r="F151" s="74" t="s">
        <v>5</v>
      </c>
      <c r="G151" s="136" t="s">
        <v>6</v>
      </c>
      <c r="H151" s="6" t="s">
        <v>7</v>
      </c>
      <c r="I151" s="79" t="s">
        <v>89</v>
      </c>
      <c r="J151" s="160" t="s">
        <v>8</v>
      </c>
      <c r="K151" s="161" t="s">
        <v>105</v>
      </c>
      <c r="L151" s="74" t="s">
        <v>9</v>
      </c>
      <c r="M151" s="61" t="s">
        <v>10</v>
      </c>
    </row>
    <row r="152" spans="2:13" ht="27" thickBot="1" x14ac:dyDescent="0.3">
      <c r="B152" s="55">
        <v>27</v>
      </c>
      <c r="C152" s="115" t="s">
        <v>61</v>
      </c>
      <c r="D152" s="190" t="s">
        <v>62</v>
      </c>
      <c r="E152" s="255">
        <f>5075/15</f>
        <v>338.33333333333331</v>
      </c>
      <c r="F152" s="50">
        <f>ROUND(E152*G152,0)</f>
        <v>5075</v>
      </c>
      <c r="G152" s="60">
        <v>15</v>
      </c>
      <c r="H152" s="60"/>
      <c r="I152" s="59"/>
      <c r="J152" s="13"/>
      <c r="K152" s="58"/>
      <c r="L152" s="218">
        <f>F152+I152+K152</f>
        <v>5075</v>
      </c>
      <c r="M152" s="57"/>
    </row>
    <row r="153" spans="2:13" ht="30.75" thickBot="1" x14ac:dyDescent="0.3">
      <c r="B153" s="61">
        <v>28</v>
      </c>
      <c r="C153" s="116" t="s">
        <v>140</v>
      </c>
      <c r="D153" s="76" t="s">
        <v>64</v>
      </c>
      <c r="E153" s="255">
        <f>3662.4/15</f>
        <v>244.16</v>
      </c>
      <c r="F153" s="50">
        <f>ROUND(E153*G153,0)</f>
        <v>3662</v>
      </c>
      <c r="G153" s="62">
        <v>15</v>
      </c>
      <c r="H153" s="62"/>
      <c r="I153" s="52"/>
      <c r="J153" s="50"/>
      <c r="K153" s="50"/>
      <c r="L153" s="219">
        <f>F153+I153+K153</f>
        <v>3662</v>
      </c>
      <c r="M153" s="48"/>
    </row>
    <row r="154" spans="2:13" ht="17.25" customHeight="1" thickBot="1" x14ac:dyDescent="0.3">
      <c r="B154" s="47"/>
      <c r="C154" s="103" t="s">
        <v>129</v>
      </c>
      <c r="D154" s="227"/>
      <c r="E154" s="52"/>
      <c r="F154" s="52"/>
      <c r="G154" s="51"/>
      <c r="H154" s="51"/>
      <c r="I154" s="52"/>
      <c r="J154" s="52"/>
      <c r="K154" s="52"/>
      <c r="L154" s="141">
        <f>L152+L153</f>
        <v>8737</v>
      </c>
      <c r="M154" s="53"/>
    </row>
    <row r="155" spans="2:13" ht="15.75" thickBot="1" x14ac:dyDescent="0.3"/>
    <row r="156" spans="2:13" x14ac:dyDescent="0.25">
      <c r="B156" s="600"/>
      <c r="C156" s="601"/>
      <c r="D156" s="606" t="s">
        <v>0</v>
      </c>
      <c r="E156" s="606"/>
      <c r="F156" s="606"/>
      <c r="G156" s="606"/>
      <c r="H156" s="606"/>
      <c r="I156" s="606"/>
      <c r="J156" s="606"/>
      <c r="K156" s="606"/>
      <c r="L156" s="606"/>
      <c r="M156" s="607"/>
    </row>
    <row r="157" spans="2:13" x14ac:dyDescent="0.25">
      <c r="B157" s="602"/>
      <c r="C157" s="603"/>
      <c r="D157" s="608"/>
      <c r="E157" s="608"/>
      <c r="F157" s="608"/>
      <c r="G157" s="608"/>
      <c r="H157" s="608"/>
      <c r="I157" s="608"/>
      <c r="J157" s="608"/>
      <c r="K157" s="608"/>
      <c r="L157" s="608"/>
      <c r="M157" s="609"/>
    </row>
    <row r="158" spans="2:13" x14ac:dyDescent="0.25">
      <c r="B158" s="602"/>
      <c r="C158" s="603"/>
      <c r="D158" s="610" t="str">
        <f>+D5</f>
        <v>PAGO QUINCENAL DEL 01 AL 15 DE MARZO DEL 2025</v>
      </c>
      <c r="E158" s="610"/>
      <c r="F158" s="610"/>
      <c r="G158" s="610"/>
      <c r="H158" s="610"/>
      <c r="I158" s="610"/>
      <c r="J158" s="610"/>
      <c r="K158" s="610"/>
      <c r="L158" s="610"/>
      <c r="M158" s="611"/>
    </row>
    <row r="159" spans="2:13" ht="46.5" customHeight="1" thickBot="1" x14ac:dyDescent="0.3">
      <c r="B159" s="604"/>
      <c r="C159" s="605"/>
      <c r="D159" s="598"/>
      <c r="E159" s="598"/>
      <c r="F159" s="598"/>
      <c r="G159" s="598"/>
      <c r="H159" s="598"/>
      <c r="I159" s="598"/>
      <c r="J159" s="598"/>
      <c r="K159" s="598"/>
      <c r="L159" s="598"/>
      <c r="M159" s="599"/>
    </row>
    <row r="160" spans="2:13" ht="15" customHeight="1" x14ac:dyDescent="0.25">
      <c r="B160" s="636" t="s">
        <v>2</v>
      </c>
      <c r="C160" s="637"/>
      <c r="D160" s="594" t="s">
        <v>65</v>
      </c>
      <c r="E160" s="595"/>
      <c r="F160" s="595"/>
      <c r="G160" s="595"/>
      <c r="H160" s="595"/>
      <c r="I160" s="595"/>
      <c r="J160" s="595"/>
      <c r="K160" s="595"/>
      <c r="L160" s="595"/>
      <c r="M160" s="596"/>
    </row>
    <row r="161" spans="2:13" ht="15.75" customHeight="1" thickBot="1" x14ac:dyDescent="0.3">
      <c r="B161" s="592"/>
      <c r="C161" s="593"/>
      <c r="D161" s="597"/>
      <c r="E161" s="598"/>
      <c r="F161" s="598"/>
      <c r="G161" s="598"/>
      <c r="H161" s="598"/>
      <c r="I161" s="598"/>
      <c r="J161" s="598"/>
      <c r="K161" s="598"/>
      <c r="L161" s="598"/>
      <c r="M161" s="599"/>
    </row>
    <row r="162" spans="2:13" ht="60.75" thickBot="1" x14ac:dyDescent="0.3">
      <c r="B162" s="176" t="s">
        <v>11</v>
      </c>
      <c r="C162" s="17" t="s">
        <v>4</v>
      </c>
      <c r="D162" s="18" t="s">
        <v>13</v>
      </c>
      <c r="E162" s="21" t="s">
        <v>28</v>
      </c>
      <c r="F162" s="19" t="s">
        <v>5</v>
      </c>
      <c r="G162" s="106" t="s">
        <v>6</v>
      </c>
      <c r="H162" s="6" t="s">
        <v>7</v>
      </c>
      <c r="I162" s="21" t="s">
        <v>89</v>
      </c>
      <c r="J162" s="96" t="s">
        <v>8</v>
      </c>
      <c r="K162" s="161" t="s">
        <v>105</v>
      </c>
      <c r="L162" s="19" t="s">
        <v>9</v>
      </c>
      <c r="M162" s="18" t="s">
        <v>10</v>
      </c>
    </row>
    <row r="163" spans="2:13" ht="30.75" thickBot="1" x14ac:dyDescent="0.3">
      <c r="B163" s="55">
        <v>29</v>
      </c>
      <c r="C163" s="115" t="s">
        <v>66</v>
      </c>
      <c r="D163" s="147" t="s">
        <v>67</v>
      </c>
      <c r="E163" s="255">
        <v>330.33333333333331</v>
      </c>
      <c r="F163" s="255">
        <f>ROUND(E163*G163,0)</f>
        <v>4955</v>
      </c>
      <c r="G163" s="24">
        <v>15</v>
      </c>
      <c r="H163" s="60"/>
      <c r="I163" s="59"/>
      <c r="J163" s="261">
        <v>0</v>
      </c>
      <c r="K163" s="120">
        <f>ROUND((E163*2)*J163,0)</f>
        <v>0</v>
      </c>
      <c r="L163" s="59">
        <f>F163+I163+K163</f>
        <v>4955</v>
      </c>
      <c r="M163" s="58"/>
    </row>
    <row r="164" spans="2:13" ht="30.75" thickBot="1" x14ac:dyDescent="0.3">
      <c r="B164" s="61">
        <v>30</v>
      </c>
      <c r="C164" s="116" t="s">
        <v>68</v>
      </c>
      <c r="D164" s="76" t="s">
        <v>67</v>
      </c>
      <c r="E164" s="255">
        <v>330.33333333333331</v>
      </c>
      <c r="F164" s="255">
        <f>ROUND(E164*G164,0)</f>
        <v>4955</v>
      </c>
      <c r="G164" s="25">
        <v>15</v>
      </c>
      <c r="H164" s="62"/>
      <c r="I164" s="52"/>
      <c r="J164" s="261">
        <v>0</v>
      </c>
      <c r="K164" s="120">
        <f>ROUND((E164*2)*J164,0)</f>
        <v>0</v>
      </c>
      <c r="L164" s="59">
        <f>F164+I164+K164</f>
        <v>4955</v>
      </c>
      <c r="M164" s="50"/>
    </row>
    <row r="165" spans="2:13" ht="16.5" customHeight="1" thickBot="1" x14ac:dyDescent="0.35">
      <c r="B165" s="133"/>
      <c r="C165" s="134" t="s">
        <v>129</v>
      </c>
      <c r="D165" s="647"/>
      <c r="E165" s="648"/>
      <c r="F165" s="648"/>
      <c r="G165" s="648"/>
      <c r="H165" s="648"/>
      <c r="I165" s="648"/>
      <c r="J165" s="648"/>
      <c r="K165" s="649"/>
      <c r="L165" s="135">
        <f>L163+L164</f>
        <v>9910</v>
      </c>
      <c r="M165" s="244"/>
    </row>
    <row r="166" spans="2:13" ht="24" customHeight="1" thickBot="1" x14ac:dyDescent="0.3">
      <c r="B166" s="42"/>
      <c r="C166" s="42"/>
      <c r="D166" s="42"/>
      <c r="E166" s="42"/>
      <c r="F166" s="254"/>
      <c r="G166" s="42"/>
      <c r="H166" s="42"/>
      <c r="I166" s="42"/>
      <c r="J166" s="42"/>
      <c r="K166" s="42"/>
      <c r="L166" s="42"/>
      <c r="M166" s="42"/>
    </row>
    <row r="167" spans="2:13" x14ac:dyDescent="0.25">
      <c r="B167" s="612"/>
      <c r="C167" s="613"/>
      <c r="D167" s="618" t="s">
        <v>0</v>
      </c>
      <c r="E167" s="618"/>
      <c r="F167" s="618"/>
      <c r="G167" s="618"/>
      <c r="H167" s="618"/>
      <c r="I167" s="618"/>
      <c r="J167" s="618"/>
      <c r="K167" s="618"/>
      <c r="L167" s="618"/>
      <c r="M167" s="619"/>
    </row>
    <row r="168" spans="2:13" x14ac:dyDescent="0.25">
      <c r="B168" s="614"/>
      <c r="C168" s="615"/>
      <c r="D168" s="620"/>
      <c r="E168" s="620"/>
      <c r="F168" s="620"/>
      <c r="G168" s="620"/>
      <c r="H168" s="620"/>
      <c r="I168" s="620"/>
      <c r="J168" s="620"/>
      <c r="K168" s="620"/>
      <c r="L168" s="620"/>
      <c r="M168" s="621"/>
    </row>
    <row r="169" spans="2:13" x14ac:dyDescent="0.25">
      <c r="B169" s="614"/>
      <c r="C169" s="615"/>
      <c r="D169" s="610" t="str">
        <f>+D5</f>
        <v>PAGO QUINCENAL DEL 01 AL 15 DE MARZO DEL 2025</v>
      </c>
      <c r="E169" s="610"/>
      <c r="F169" s="610"/>
      <c r="G169" s="610"/>
      <c r="H169" s="610"/>
      <c r="I169" s="610"/>
      <c r="J169" s="610"/>
      <c r="K169" s="610"/>
      <c r="L169" s="610"/>
      <c r="M169" s="611"/>
    </row>
    <row r="170" spans="2:13" ht="37.5" customHeight="1" thickBot="1" x14ac:dyDescent="0.3">
      <c r="B170" s="616"/>
      <c r="C170" s="617"/>
      <c r="D170" s="598"/>
      <c r="E170" s="598"/>
      <c r="F170" s="598"/>
      <c r="G170" s="598"/>
      <c r="H170" s="598"/>
      <c r="I170" s="598"/>
      <c r="J170" s="598"/>
      <c r="K170" s="598"/>
      <c r="L170" s="598"/>
      <c r="M170" s="599"/>
    </row>
    <row r="171" spans="2:13" ht="15" customHeight="1" x14ac:dyDescent="0.25">
      <c r="B171" s="656" t="s">
        <v>2</v>
      </c>
      <c r="C171" s="657"/>
      <c r="D171" s="630" t="s">
        <v>69</v>
      </c>
      <c r="E171" s="631"/>
      <c r="F171" s="631"/>
      <c r="G171" s="631"/>
      <c r="H171" s="631"/>
      <c r="I171" s="631"/>
      <c r="J171" s="631"/>
      <c r="K171" s="631"/>
      <c r="L171" s="631"/>
      <c r="M171" s="632"/>
    </row>
    <row r="172" spans="2:13" ht="14.25" customHeight="1" thickBot="1" x14ac:dyDescent="0.3">
      <c r="B172" s="628"/>
      <c r="C172" s="629"/>
      <c r="D172" s="633"/>
      <c r="E172" s="624"/>
      <c r="F172" s="624"/>
      <c r="G172" s="624"/>
      <c r="H172" s="624"/>
      <c r="I172" s="624"/>
      <c r="J172" s="624"/>
      <c r="K172" s="624"/>
      <c r="L172" s="624"/>
      <c r="M172" s="625"/>
    </row>
    <row r="173" spans="2:13" ht="36.75" customHeight="1" thickBot="1" x14ac:dyDescent="0.3">
      <c r="B173" s="174" t="s">
        <v>11</v>
      </c>
      <c r="C173" s="47" t="s">
        <v>4</v>
      </c>
      <c r="D173" s="61" t="s">
        <v>13</v>
      </c>
      <c r="E173" s="73" t="s">
        <v>28</v>
      </c>
      <c r="F173" s="74" t="s">
        <v>5</v>
      </c>
      <c r="G173" s="136" t="s">
        <v>6</v>
      </c>
      <c r="H173" s="6" t="s">
        <v>7</v>
      </c>
      <c r="I173" s="19" t="s">
        <v>89</v>
      </c>
      <c r="J173" s="106" t="s">
        <v>8</v>
      </c>
      <c r="K173" s="161" t="s">
        <v>105</v>
      </c>
      <c r="L173" s="74" t="s">
        <v>9</v>
      </c>
      <c r="M173" s="61" t="s">
        <v>10</v>
      </c>
    </row>
    <row r="174" spans="2:13" ht="28.5" customHeight="1" thickBot="1" x14ac:dyDescent="0.3">
      <c r="B174" s="264">
        <v>31</v>
      </c>
      <c r="C174" s="265" t="s">
        <v>157</v>
      </c>
      <c r="D174" s="266" t="s">
        <v>87</v>
      </c>
      <c r="E174" s="74">
        <v>319.2</v>
      </c>
      <c r="F174" s="50">
        <f>ROUND(E174*G174,0)</f>
        <v>4788</v>
      </c>
      <c r="G174" s="60">
        <v>15</v>
      </c>
      <c r="H174" s="60"/>
      <c r="I174" s="59"/>
      <c r="J174" s="13"/>
      <c r="K174" s="58"/>
      <c r="L174" s="59">
        <f>F174+I174+K174</f>
        <v>4788</v>
      </c>
      <c r="M174" s="55"/>
    </row>
    <row r="175" spans="2:13" ht="30" customHeight="1" thickBot="1" x14ac:dyDescent="0.3">
      <c r="B175" s="55">
        <v>32</v>
      </c>
      <c r="C175" s="185" t="s">
        <v>148</v>
      </c>
      <c r="D175" s="147" t="s">
        <v>141</v>
      </c>
      <c r="E175" s="258">
        <v>460</v>
      </c>
      <c r="F175" s="50">
        <f>ROUND(E175*G175,0)</f>
        <v>6900</v>
      </c>
      <c r="G175" s="60">
        <v>15</v>
      </c>
      <c r="H175" s="60"/>
      <c r="I175" s="59"/>
      <c r="J175" s="13"/>
      <c r="K175" s="58"/>
      <c r="L175" s="59">
        <f>F175+I175+K175</f>
        <v>6900</v>
      </c>
      <c r="M175" s="57"/>
    </row>
    <row r="176" spans="2:13" ht="17.25" customHeight="1" thickBot="1" x14ac:dyDescent="0.3">
      <c r="B176" s="47"/>
      <c r="C176" s="173" t="s">
        <v>129</v>
      </c>
      <c r="D176" s="650"/>
      <c r="E176" s="651"/>
      <c r="F176" s="651"/>
      <c r="G176" s="651"/>
      <c r="H176" s="651"/>
      <c r="I176" s="651"/>
      <c r="J176" s="651"/>
      <c r="K176" s="652"/>
      <c r="L176" s="141">
        <f>L175+L174</f>
        <v>11688</v>
      </c>
      <c r="M176" s="53"/>
    </row>
    <row r="177" spans="2:13" ht="15.75" thickBot="1" x14ac:dyDescent="0.3"/>
    <row r="178" spans="2:13" x14ac:dyDescent="0.25">
      <c r="B178" s="600"/>
      <c r="C178" s="601"/>
      <c r="D178" s="606" t="s">
        <v>0</v>
      </c>
      <c r="E178" s="606"/>
      <c r="F178" s="606"/>
      <c r="G178" s="606"/>
      <c r="H178" s="606"/>
      <c r="I178" s="606"/>
      <c r="J178" s="606"/>
      <c r="K178" s="606"/>
      <c r="L178" s="606"/>
      <c r="M178" s="607"/>
    </row>
    <row r="179" spans="2:13" x14ac:dyDescent="0.25">
      <c r="B179" s="602"/>
      <c r="C179" s="603"/>
      <c r="D179" s="608"/>
      <c r="E179" s="608"/>
      <c r="F179" s="608"/>
      <c r="G179" s="608"/>
      <c r="H179" s="608"/>
      <c r="I179" s="608"/>
      <c r="J179" s="608"/>
      <c r="K179" s="608"/>
      <c r="L179" s="608"/>
      <c r="M179" s="609"/>
    </row>
    <row r="180" spans="2:13" x14ac:dyDescent="0.25">
      <c r="B180" s="602"/>
      <c r="C180" s="603"/>
      <c r="D180" s="610" t="str">
        <f>+D5</f>
        <v>PAGO QUINCENAL DEL 01 AL 15 DE MARZO DEL 2025</v>
      </c>
      <c r="E180" s="610"/>
      <c r="F180" s="610"/>
      <c r="G180" s="610"/>
      <c r="H180" s="610"/>
      <c r="I180" s="610"/>
      <c r="J180" s="610"/>
      <c r="K180" s="610"/>
      <c r="L180" s="610"/>
      <c r="M180" s="611"/>
    </row>
    <row r="181" spans="2:13" ht="45.75" customHeight="1" thickBot="1" x14ac:dyDescent="0.3">
      <c r="B181" s="604"/>
      <c r="C181" s="605"/>
      <c r="D181" s="598"/>
      <c r="E181" s="598"/>
      <c r="F181" s="598"/>
      <c r="G181" s="598"/>
      <c r="H181" s="598"/>
      <c r="I181" s="598"/>
      <c r="J181" s="598"/>
      <c r="K181" s="598"/>
      <c r="L181" s="598"/>
      <c r="M181" s="599"/>
    </row>
    <row r="182" spans="2:13" ht="15" customHeight="1" x14ac:dyDescent="0.25">
      <c r="B182" s="636" t="s">
        <v>2</v>
      </c>
      <c r="C182" s="637"/>
      <c r="D182" s="594" t="s">
        <v>79</v>
      </c>
      <c r="E182" s="595"/>
      <c r="F182" s="595"/>
      <c r="G182" s="595"/>
      <c r="H182" s="595"/>
      <c r="I182" s="595"/>
      <c r="J182" s="595"/>
      <c r="K182" s="595"/>
      <c r="L182" s="595"/>
      <c r="M182" s="596"/>
    </row>
    <row r="183" spans="2:13" ht="15.75" customHeight="1" thickBot="1" x14ac:dyDescent="0.3">
      <c r="B183" s="592"/>
      <c r="C183" s="593"/>
      <c r="D183" s="597"/>
      <c r="E183" s="598"/>
      <c r="F183" s="598"/>
      <c r="G183" s="598"/>
      <c r="H183" s="598"/>
      <c r="I183" s="598"/>
      <c r="J183" s="598"/>
      <c r="K183" s="598"/>
      <c r="L183" s="598"/>
      <c r="M183" s="599"/>
    </row>
    <row r="184" spans="2:13" ht="60.75" thickBot="1" x14ac:dyDescent="0.3">
      <c r="B184" s="176" t="s">
        <v>11</v>
      </c>
      <c r="C184" s="17" t="s">
        <v>4</v>
      </c>
      <c r="D184" s="18" t="s">
        <v>13</v>
      </c>
      <c r="E184" s="21" t="s">
        <v>28</v>
      </c>
      <c r="F184" s="19" t="s">
        <v>5</v>
      </c>
      <c r="G184" s="106" t="s">
        <v>6</v>
      </c>
      <c r="H184" s="6" t="s">
        <v>7</v>
      </c>
      <c r="I184" s="79" t="s">
        <v>89</v>
      </c>
      <c r="J184" s="160" t="s">
        <v>8</v>
      </c>
      <c r="K184" s="161" t="s">
        <v>105</v>
      </c>
      <c r="L184" s="19" t="s">
        <v>9</v>
      </c>
      <c r="M184" s="18" t="s">
        <v>10</v>
      </c>
    </row>
    <row r="185" spans="2:13" ht="25.5" thickBot="1" x14ac:dyDescent="0.3">
      <c r="B185" s="18">
        <v>33</v>
      </c>
      <c r="C185" s="193" t="s">
        <v>75</v>
      </c>
      <c r="D185" s="194" t="s">
        <v>80</v>
      </c>
      <c r="E185" s="255">
        <v>338.4</v>
      </c>
      <c r="F185" s="50">
        <f>ROUND(E185*G185,0)</f>
        <v>5076</v>
      </c>
      <c r="G185" s="62">
        <v>15</v>
      </c>
      <c r="H185" s="62"/>
      <c r="I185" s="52"/>
      <c r="J185" s="13"/>
      <c r="K185" s="50"/>
      <c r="L185" s="219">
        <f>F185+I185+K185</f>
        <v>5076</v>
      </c>
      <c r="M185" s="48"/>
    </row>
    <row r="186" spans="2:13" ht="15" customHeight="1" thickBot="1" x14ac:dyDescent="0.3">
      <c r="B186" s="95"/>
      <c r="C186" s="97" t="s">
        <v>129</v>
      </c>
      <c r="D186" s="638"/>
      <c r="E186" s="639"/>
      <c r="F186" s="639"/>
      <c r="G186" s="639"/>
      <c r="H186" s="639"/>
      <c r="I186" s="639"/>
      <c r="J186" s="639"/>
      <c r="K186" s="640"/>
      <c r="L186" s="99">
        <f>L185</f>
        <v>5076</v>
      </c>
      <c r="M186" s="3"/>
    </row>
    <row r="187" spans="2:13" ht="15.75" thickBot="1" x14ac:dyDescent="0.3"/>
    <row r="188" spans="2:13" x14ac:dyDescent="0.25">
      <c r="B188" s="600"/>
      <c r="C188" s="601"/>
      <c r="D188" s="606" t="s">
        <v>0</v>
      </c>
      <c r="E188" s="606"/>
      <c r="F188" s="606"/>
      <c r="G188" s="606"/>
      <c r="H188" s="606"/>
      <c r="I188" s="606"/>
      <c r="J188" s="606"/>
      <c r="K188" s="606"/>
      <c r="L188" s="606"/>
      <c r="M188" s="607"/>
    </row>
    <row r="189" spans="2:13" x14ac:dyDescent="0.25">
      <c r="B189" s="602"/>
      <c r="C189" s="603"/>
      <c r="D189" s="608"/>
      <c r="E189" s="608"/>
      <c r="F189" s="608"/>
      <c r="G189" s="608"/>
      <c r="H189" s="608"/>
      <c r="I189" s="608"/>
      <c r="J189" s="608"/>
      <c r="K189" s="608"/>
      <c r="L189" s="608"/>
      <c r="M189" s="609"/>
    </row>
    <row r="190" spans="2:13" x14ac:dyDescent="0.25">
      <c r="B190" s="602"/>
      <c r="C190" s="603"/>
      <c r="D190" s="610" t="str">
        <f>+D5</f>
        <v>PAGO QUINCENAL DEL 01 AL 15 DE MARZO DEL 2025</v>
      </c>
      <c r="E190" s="610"/>
      <c r="F190" s="610"/>
      <c r="G190" s="610"/>
      <c r="H190" s="610"/>
      <c r="I190" s="610"/>
      <c r="J190" s="610"/>
      <c r="K190" s="610"/>
      <c r="L190" s="610"/>
      <c r="M190" s="611"/>
    </row>
    <row r="191" spans="2:13" ht="49.5" customHeight="1" thickBot="1" x14ac:dyDescent="0.3">
      <c r="B191" s="604"/>
      <c r="C191" s="605"/>
      <c r="D191" s="598"/>
      <c r="E191" s="598"/>
      <c r="F191" s="598"/>
      <c r="G191" s="598"/>
      <c r="H191" s="598"/>
      <c r="I191" s="598"/>
      <c r="J191" s="598"/>
      <c r="K191" s="598"/>
      <c r="L191" s="598"/>
      <c r="M191" s="599"/>
    </row>
    <row r="192" spans="2:13" ht="15" customHeight="1" x14ac:dyDescent="0.25">
      <c r="B192" s="636" t="s">
        <v>2</v>
      </c>
      <c r="C192" s="637"/>
      <c r="D192" s="594" t="s">
        <v>76</v>
      </c>
      <c r="E192" s="595"/>
      <c r="F192" s="595"/>
      <c r="G192" s="595"/>
      <c r="H192" s="595"/>
      <c r="I192" s="595"/>
      <c r="J192" s="595"/>
      <c r="K192" s="595"/>
      <c r="L192" s="595"/>
      <c r="M192" s="596"/>
    </row>
    <row r="193" spans="2:13" ht="15.75" customHeight="1" thickBot="1" x14ac:dyDescent="0.3">
      <c r="B193" s="592"/>
      <c r="C193" s="593"/>
      <c r="D193" s="597"/>
      <c r="E193" s="598"/>
      <c r="F193" s="598"/>
      <c r="G193" s="598"/>
      <c r="H193" s="598"/>
      <c r="I193" s="598"/>
      <c r="J193" s="598"/>
      <c r="K193" s="598"/>
      <c r="L193" s="598"/>
      <c r="M193" s="599"/>
    </row>
    <row r="194" spans="2:13" ht="60.75" thickBot="1" x14ac:dyDescent="0.3">
      <c r="B194" s="176" t="s">
        <v>11</v>
      </c>
      <c r="C194" s="17" t="s">
        <v>4</v>
      </c>
      <c r="D194" s="18" t="s">
        <v>13</v>
      </c>
      <c r="E194" s="21" t="s">
        <v>28</v>
      </c>
      <c r="F194" s="19" t="s">
        <v>5</v>
      </c>
      <c r="G194" s="106" t="s">
        <v>6</v>
      </c>
      <c r="H194" s="6" t="s">
        <v>7</v>
      </c>
      <c r="I194" s="79" t="s">
        <v>89</v>
      </c>
      <c r="J194" s="160" t="s">
        <v>8</v>
      </c>
      <c r="K194" s="161" t="s">
        <v>105</v>
      </c>
      <c r="L194" s="19" t="s">
        <v>9</v>
      </c>
      <c r="M194" s="18" t="s">
        <v>10</v>
      </c>
    </row>
    <row r="195" spans="2:13" ht="30.75" thickBot="1" x14ac:dyDescent="0.3">
      <c r="B195" s="61">
        <v>34</v>
      </c>
      <c r="C195" s="195" t="s">
        <v>77</v>
      </c>
      <c r="D195" s="76" t="s">
        <v>76</v>
      </c>
      <c r="E195" s="255">
        <f>6347.25/15</f>
        <v>423.15</v>
      </c>
      <c r="F195" s="50">
        <f>ROUND(E195*G195,0)</f>
        <v>6347</v>
      </c>
      <c r="G195" s="62">
        <v>15</v>
      </c>
      <c r="H195" s="62"/>
      <c r="I195" s="52"/>
      <c r="J195" s="13"/>
      <c r="K195" s="50"/>
      <c r="L195" s="219">
        <f>F195+I195+K195</f>
        <v>6347</v>
      </c>
      <c r="M195" s="48"/>
    </row>
    <row r="196" spans="2:13" ht="18.75" customHeight="1" thickBot="1" x14ac:dyDescent="0.3">
      <c r="B196" s="95"/>
      <c r="C196" s="97" t="s">
        <v>131</v>
      </c>
      <c r="D196" s="638"/>
      <c r="E196" s="639"/>
      <c r="F196" s="639"/>
      <c r="G196" s="639"/>
      <c r="H196" s="639"/>
      <c r="I196" s="639"/>
      <c r="J196" s="639"/>
      <c r="K196" s="640"/>
      <c r="L196" s="99">
        <f>L195</f>
        <v>6347</v>
      </c>
      <c r="M196" s="3"/>
    </row>
    <row r="197" spans="2:13" ht="32.25" customHeight="1" thickBot="1" x14ac:dyDescent="0.3"/>
    <row r="198" spans="2:13" x14ac:dyDescent="0.25">
      <c r="B198" s="600"/>
      <c r="C198" s="601"/>
      <c r="D198" s="606" t="s">
        <v>0</v>
      </c>
      <c r="E198" s="606"/>
      <c r="F198" s="606"/>
      <c r="G198" s="606"/>
      <c r="H198" s="606"/>
      <c r="I198" s="606"/>
      <c r="J198" s="606"/>
      <c r="K198" s="606"/>
      <c r="L198" s="606"/>
      <c r="M198" s="607"/>
    </row>
    <row r="199" spans="2:13" x14ac:dyDescent="0.25">
      <c r="B199" s="602"/>
      <c r="C199" s="603"/>
      <c r="D199" s="608"/>
      <c r="E199" s="608"/>
      <c r="F199" s="608"/>
      <c r="G199" s="608"/>
      <c r="H199" s="608"/>
      <c r="I199" s="608"/>
      <c r="J199" s="608"/>
      <c r="K199" s="608"/>
      <c r="L199" s="608"/>
      <c r="M199" s="609"/>
    </row>
    <row r="200" spans="2:13" x14ac:dyDescent="0.25">
      <c r="B200" s="602"/>
      <c r="C200" s="603"/>
      <c r="D200" s="610" t="str">
        <f>+D5</f>
        <v>PAGO QUINCENAL DEL 01 AL 15 DE MARZO DEL 2025</v>
      </c>
      <c r="E200" s="610"/>
      <c r="F200" s="610"/>
      <c r="G200" s="610"/>
      <c r="H200" s="610"/>
      <c r="I200" s="610"/>
      <c r="J200" s="610"/>
      <c r="K200" s="610"/>
      <c r="L200" s="610"/>
      <c r="M200" s="611"/>
    </row>
    <row r="201" spans="2:13" ht="48.75" customHeight="1" thickBot="1" x14ac:dyDescent="0.3">
      <c r="B201" s="604"/>
      <c r="C201" s="605"/>
      <c r="D201" s="598"/>
      <c r="E201" s="598"/>
      <c r="F201" s="598"/>
      <c r="G201" s="598"/>
      <c r="H201" s="598"/>
      <c r="I201" s="598"/>
      <c r="J201" s="598"/>
      <c r="K201" s="598"/>
      <c r="L201" s="598"/>
      <c r="M201" s="599"/>
    </row>
    <row r="202" spans="2:13" ht="15" customHeight="1" x14ac:dyDescent="0.25">
      <c r="B202" s="636" t="s">
        <v>2</v>
      </c>
      <c r="C202" s="637"/>
      <c r="D202" s="594" t="s">
        <v>78</v>
      </c>
      <c r="E202" s="595"/>
      <c r="F202" s="595"/>
      <c r="G202" s="595"/>
      <c r="H202" s="595"/>
      <c r="I202" s="595"/>
      <c r="J202" s="595"/>
      <c r="K202" s="595"/>
      <c r="L202" s="595"/>
      <c r="M202" s="596"/>
    </row>
    <row r="203" spans="2:13" ht="15.75" customHeight="1" thickBot="1" x14ac:dyDescent="0.3">
      <c r="B203" s="592"/>
      <c r="C203" s="593"/>
      <c r="D203" s="597"/>
      <c r="E203" s="598"/>
      <c r="F203" s="598"/>
      <c r="G203" s="598"/>
      <c r="H203" s="598"/>
      <c r="I203" s="598"/>
      <c r="J203" s="598"/>
      <c r="K203" s="598"/>
      <c r="L203" s="598"/>
      <c r="M203" s="599"/>
    </row>
    <row r="204" spans="2:13" ht="60.75" thickBot="1" x14ac:dyDescent="0.3">
      <c r="B204" s="175" t="s">
        <v>11</v>
      </c>
      <c r="C204" s="17" t="s">
        <v>4</v>
      </c>
      <c r="D204" s="18" t="s">
        <v>13</v>
      </c>
      <c r="E204" s="21" t="s">
        <v>28</v>
      </c>
      <c r="F204" s="19" t="s">
        <v>5</v>
      </c>
      <c r="G204" s="106" t="s">
        <v>6</v>
      </c>
      <c r="H204" s="6" t="s">
        <v>7</v>
      </c>
      <c r="I204" s="79" t="s">
        <v>89</v>
      </c>
      <c r="J204" s="160" t="s">
        <v>8</v>
      </c>
      <c r="K204" s="161" t="s">
        <v>105</v>
      </c>
      <c r="L204" s="19" t="s">
        <v>9</v>
      </c>
      <c r="M204" s="18" t="s">
        <v>10</v>
      </c>
    </row>
    <row r="205" spans="2:13" ht="30.75" thickBot="1" x14ac:dyDescent="0.3">
      <c r="B205" s="18">
        <v>35</v>
      </c>
      <c r="C205" s="196" t="s">
        <v>81</v>
      </c>
      <c r="D205" s="76" t="s">
        <v>82</v>
      </c>
      <c r="E205" s="255">
        <v>319.2</v>
      </c>
      <c r="F205" s="50">
        <f>ROUND(E205*G205,0)</f>
        <v>4788</v>
      </c>
      <c r="G205" s="62">
        <v>15</v>
      </c>
      <c r="H205" s="62"/>
      <c r="I205" s="49"/>
      <c r="J205" s="50"/>
      <c r="K205" s="48"/>
      <c r="L205" s="219">
        <f>F205+I205+K205</f>
        <v>4788</v>
      </c>
      <c r="M205" s="48"/>
    </row>
    <row r="206" spans="2:13" ht="16.5" customHeight="1" thickBot="1" x14ac:dyDescent="0.3">
      <c r="B206" s="95"/>
      <c r="C206" s="97" t="s">
        <v>129</v>
      </c>
      <c r="D206" s="638"/>
      <c r="E206" s="639"/>
      <c r="F206" s="639"/>
      <c r="G206" s="639"/>
      <c r="H206" s="639"/>
      <c r="I206" s="639"/>
      <c r="J206" s="639"/>
      <c r="K206" s="640"/>
      <c r="L206" s="99">
        <f>L205</f>
        <v>4788</v>
      </c>
      <c r="M206" s="3"/>
    </row>
    <row r="207" spans="2:13" ht="15.75" thickBot="1" x14ac:dyDescent="0.3"/>
    <row r="208" spans="2:13" x14ac:dyDescent="0.25">
      <c r="B208" s="600"/>
      <c r="C208" s="601"/>
      <c r="D208" s="606" t="s">
        <v>0</v>
      </c>
      <c r="E208" s="606"/>
      <c r="F208" s="606"/>
      <c r="G208" s="606"/>
      <c r="H208" s="606"/>
      <c r="I208" s="606"/>
      <c r="J208" s="606"/>
      <c r="K208" s="606"/>
      <c r="L208" s="606"/>
      <c r="M208" s="607"/>
    </row>
    <row r="209" spans="2:13" x14ac:dyDescent="0.25">
      <c r="B209" s="602"/>
      <c r="C209" s="603"/>
      <c r="D209" s="608"/>
      <c r="E209" s="608"/>
      <c r="F209" s="608"/>
      <c r="G209" s="608"/>
      <c r="H209" s="608"/>
      <c r="I209" s="608"/>
      <c r="J209" s="608"/>
      <c r="K209" s="608"/>
      <c r="L209" s="608"/>
      <c r="M209" s="609"/>
    </row>
    <row r="210" spans="2:13" x14ac:dyDescent="0.25">
      <c r="B210" s="602"/>
      <c r="C210" s="603"/>
      <c r="D210" s="610" t="str">
        <f>+D5</f>
        <v>PAGO QUINCENAL DEL 01 AL 15 DE MARZO DEL 2025</v>
      </c>
      <c r="E210" s="610"/>
      <c r="F210" s="610"/>
      <c r="G210" s="610"/>
      <c r="H210" s="610"/>
      <c r="I210" s="610"/>
      <c r="J210" s="610"/>
      <c r="K210" s="610"/>
      <c r="L210" s="610"/>
      <c r="M210" s="611"/>
    </row>
    <row r="211" spans="2:13" ht="54.75" customHeight="1" thickBot="1" x14ac:dyDescent="0.3">
      <c r="B211" s="604"/>
      <c r="C211" s="605"/>
      <c r="D211" s="598"/>
      <c r="E211" s="598"/>
      <c r="F211" s="598"/>
      <c r="G211" s="598"/>
      <c r="H211" s="598"/>
      <c r="I211" s="598"/>
      <c r="J211" s="598"/>
      <c r="K211" s="598"/>
      <c r="L211" s="598"/>
      <c r="M211" s="599"/>
    </row>
    <row r="212" spans="2:13" ht="15" customHeight="1" x14ac:dyDescent="0.25">
      <c r="B212" s="636" t="s">
        <v>2</v>
      </c>
      <c r="C212" s="637"/>
      <c r="D212" s="594" t="s">
        <v>145</v>
      </c>
      <c r="E212" s="595"/>
      <c r="F212" s="595"/>
      <c r="G212" s="595"/>
      <c r="H212" s="595"/>
      <c r="I212" s="595"/>
      <c r="J212" s="595"/>
      <c r="K212" s="595"/>
      <c r="L212" s="595"/>
      <c r="M212" s="596"/>
    </row>
    <row r="213" spans="2:13" ht="15.75" customHeight="1" thickBot="1" x14ac:dyDescent="0.3">
      <c r="B213" s="592"/>
      <c r="C213" s="593"/>
      <c r="D213" s="597"/>
      <c r="E213" s="598"/>
      <c r="F213" s="598"/>
      <c r="G213" s="598"/>
      <c r="H213" s="598"/>
      <c r="I213" s="598"/>
      <c r="J213" s="598"/>
      <c r="K213" s="598"/>
      <c r="L213" s="598"/>
      <c r="M213" s="599"/>
    </row>
    <row r="214" spans="2:13" ht="60.75" thickBot="1" x14ac:dyDescent="0.3">
      <c r="B214" s="175" t="s">
        <v>11</v>
      </c>
      <c r="C214" s="17" t="s">
        <v>4</v>
      </c>
      <c r="D214" s="18" t="s">
        <v>13</v>
      </c>
      <c r="E214" s="21" t="s">
        <v>28</v>
      </c>
      <c r="F214" s="19" t="s">
        <v>5</v>
      </c>
      <c r="G214" s="106" t="s">
        <v>6</v>
      </c>
      <c r="H214" s="77" t="s">
        <v>7</v>
      </c>
      <c r="I214" s="79" t="s">
        <v>89</v>
      </c>
      <c r="J214" s="160" t="s">
        <v>8</v>
      </c>
      <c r="K214" s="161" t="s">
        <v>105</v>
      </c>
      <c r="L214" s="19" t="s">
        <v>9</v>
      </c>
      <c r="M214" s="18" t="s">
        <v>10</v>
      </c>
    </row>
    <row r="215" spans="2:13" ht="30.75" thickBot="1" x14ac:dyDescent="0.3">
      <c r="B215" s="61">
        <v>36</v>
      </c>
      <c r="C215" s="251" t="s">
        <v>146</v>
      </c>
      <c r="D215" s="76" t="s">
        <v>147</v>
      </c>
      <c r="E215" s="255">
        <v>271.86666666666667</v>
      </c>
      <c r="F215" s="50">
        <f>ROUND(E215*G215,0)</f>
        <v>4078</v>
      </c>
      <c r="G215" s="62">
        <v>15</v>
      </c>
      <c r="H215" s="62"/>
      <c r="I215" s="179"/>
      <c r="J215" s="198"/>
      <c r="K215" s="178"/>
      <c r="L215" s="239">
        <f>F215+I215+K215</f>
        <v>4078</v>
      </c>
      <c r="M215" s="48"/>
    </row>
    <row r="216" spans="2:13" ht="14.25" customHeight="1" thickBot="1" x14ac:dyDescent="0.3">
      <c r="B216" s="47"/>
      <c r="C216" s="242" t="s">
        <v>129</v>
      </c>
      <c r="D216" s="641"/>
      <c r="E216" s="642"/>
      <c r="F216" s="642"/>
      <c r="G216" s="642"/>
      <c r="H216" s="642"/>
      <c r="I216" s="642"/>
      <c r="J216" s="642"/>
      <c r="K216" s="643"/>
      <c r="L216" s="275">
        <f>L215</f>
        <v>4078</v>
      </c>
      <c r="M216" s="53"/>
    </row>
    <row r="217" spans="2:13" ht="26.25" customHeight="1" thickBot="1" x14ac:dyDescent="0.35">
      <c r="C217" s="203"/>
      <c r="L217" s="39"/>
    </row>
    <row r="218" spans="2:13" x14ac:dyDescent="0.25">
      <c r="B218" s="600"/>
      <c r="C218" s="601"/>
      <c r="D218" s="606" t="s">
        <v>0</v>
      </c>
      <c r="E218" s="606"/>
      <c r="F218" s="606"/>
      <c r="G218" s="606"/>
      <c r="H218" s="606"/>
      <c r="I218" s="606"/>
      <c r="J218" s="606"/>
      <c r="K218" s="606"/>
      <c r="L218" s="606"/>
      <c r="M218" s="607"/>
    </row>
    <row r="219" spans="2:13" x14ac:dyDescent="0.25">
      <c r="B219" s="602"/>
      <c r="C219" s="603"/>
      <c r="D219" s="608"/>
      <c r="E219" s="608"/>
      <c r="F219" s="608"/>
      <c r="G219" s="608"/>
      <c r="H219" s="608"/>
      <c r="I219" s="608"/>
      <c r="J219" s="608"/>
      <c r="K219" s="608"/>
      <c r="L219" s="608"/>
      <c r="M219" s="609"/>
    </row>
    <row r="220" spans="2:13" ht="23.25" customHeight="1" x14ac:dyDescent="0.25">
      <c r="B220" s="602"/>
      <c r="C220" s="603"/>
      <c r="D220" s="610" t="str">
        <f>+D5</f>
        <v>PAGO QUINCENAL DEL 01 AL 15 DE MARZO DEL 2025</v>
      </c>
      <c r="E220" s="610"/>
      <c r="F220" s="610"/>
      <c r="G220" s="610"/>
      <c r="H220" s="610"/>
      <c r="I220" s="610"/>
      <c r="J220" s="610"/>
      <c r="K220" s="610"/>
      <c r="L220" s="610"/>
      <c r="M220" s="611"/>
    </row>
    <row r="221" spans="2:13" ht="48" customHeight="1" thickBot="1" x14ac:dyDescent="0.3">
      <c r="B221" s="604"/>
      <c r="C221" s="605"/>
      <c r="D221" s="598"/>
      <c r="E221" s="598"/>
      <c r="F221" s="598"/>
      <c r="G221" s="598"/>
      <c r="H221" s="598"/>
      <c r="I221" s="598"/>
      <c r="J221" s="598"/>
      <c r="K221" s="598"/>
      <c r="L221" s="598"/>
      <c r="M221" s="599"/>
    </row>
    <row r="222" spans="2:13" ht="15" customHeight="1" x14ac:dyDescent="0.25">
      <c r="B222" s="636" t="s">
        <v>2</v>
      </c>
      <c r="C222" s="637"/>
      <c r="D222" s="594" t="s">
        <v>92</v>
      </c>
      <c r="E222" s="595"/>
      <c r="F222" s="595"/>
      <c r="G222" s="595"/>
      <c r="H222" s="595"/>
      <c r="I222" s="595"/>
      <c r="J222" s="595"/>
      <c r="K222" s="595"/>
      <c r="L222" s="595"/>
      <c r="M222" s="596"/>
    </row>
    <row r="223" spans="2:13" ht="15.75" customHeight="1" thickBot="1" x14ac:dyDescent="0.3">
      <c r="B223" s="592"/>
      <c r="C223" s="593"/>
      <c r="D223" s="597"/>
      <c r="E223" s="598"/>
      <c r="F223" s="598"/>
      <c r="G223" s="598"/>
      <c r="H223" s="598"/>
      <c r="I223" s="598"/>
      <c r="J223" s="598"/>
      <c r="K223" s="598"/>
      <c r="L223" s="598"/>
      <c r="M223" s="599"/>
    </row>
    <row r="224" spans="2:13" ht="60.75" thickBot="1" x14ac:dyDescent="0.3">
      <c r="B224" s="175" t="s">
        <v>11</v>
      </c>
      <c r="C224" s="17" t="s">
        <v>4</v>
      </c>
      <c r="D224" s="18" t="s">
        <v>13</v>
      </c>
      <c r="E224" s="21" t="s">
        <v>28</v>
      </c>
      <c r="F224" s="19" t="s">
        <v>5</v>
      </c>
      <c r="G224" s="106" t="s">
        <v>6</v>
      </c>
      <c r="H224" s="77" t="s">
        <v>7</v>
      </c>
      <c r="I224" s="79" t="s">
        <v>89</v>
      </c>
      <c r="J224" s="160" t="s">
        <v>8</v>
      </c>
      <c r="K224" s="161" t="s">
        <v>105</v>
      </c>
      <c r="L224" s="19" t="s">
        <v>9</v>
      </c>
      <c r="M224" s="18" t="s">
        <v>10</v>
      </c>
    </row>
    <row r="225" spans="2:13" ht="30" customHeight="1" thickBot="1" x14ac:dyDescent="0.3">
      <c r="B225" s="18">
        <v>37</v>
      </c>
      <c r="C225" s="196" t="s">
        <v>95</v>
      </c>
      <c r="D225" s="194" t="s">
        <v>97</v>
      </c>
      <c r="E225" s="255">
        <v>514.66666666666663</v>
      </c>
      <c r="F225" s="50">
        <f>ROUND(E225*G225,0)</f>
        <v>7720</v>
      </c>
      <c r="G225" s="25">
        <v>15</v>
      </c>
      <c r="H225" s="25">
        <v>0</v>
      </c>
      <c r="I225" s="119">
        <f>ROUND((E225/4)*H225,0)</f>
        <v>0</v>
      </c>
      <c r="J225" s="13"/>
      <c r="K225" s="13"/>
      <c r="L225" s="249">
        <f>F225+I225+K225</f>
        <v>7720</v>
      </c>
      <c r="M225" s="1"/>
    </row>
    <row r="226" spans="2:13" ht="18" customHeight="1" thickBot="1" x14ac:dyDescent="0.3">
      <c r="B226" s="17"/>
      <c r="C226" s="247" t="s">
        <v>129</v>
      </c>
      <c r="D226" s="644"/>
      <c r="E226" s="645"/>
      <c r="F226" s="645"/>
      <c r="G226" s="645"/>
      <c r="H226" s="645"/>
      <c r="I226" s="645"/>
      <c r="J226" s="645"/>
      <c r="K226" s="646"/>
      <c r="L226" s="238">
        <f>L225</f>
        <v>7720</v>
      </c>
      <c r="M226" s="3"/>
    </row>
    <row r="227" spans="2:13" ht="22.5" customHeight="1" thickBot="1" x14ac:dyDescent="0.3"/>
    <row r="228" spans="2:13" x14ac:dyDescent="0.25">
      <c r="B228" s="600"/>
      <c r="C228" s="601"/>
      <c r="D228" s="606" t="s">
        <v>0</v>
      </c>
      <c r="E228" s="606"/>
      <c r="F228" s="606"/>
      <c r="G228" s="606"/>
      <c r="H228" s="606"/>
      <c r="I228" s="606"/>
      <c r="J228" s="606"/>
      <c r="K228" s="606"/>
      <c r="L228" s="606"/>
      <c r="M228" s="607"/>
    </row>
    <row r="229" spans="2:13" x14ac:dyDescent="0.25">
      <c r="B229" s="602"/>
      <c r="C229" s="603"/>
      <c r="D229" s="608"/>
      <c r="E229" s="608"/>
      <c r="F229" s="608"/>
      <c r="G229" s="608"/>
      <c r="H229" s="608"/>
      <c r="I229" s="608"/>
      <c r="J229" s="608"/>
      <c r="K229" s="608"/>
      <c r="L229" s="608"/>
      <c r="M229" s="609"/>
    </row>
    <row r="230" spans="2:13" x14ac:dyDescent="0.25">
      <c r="B230" s="602"/>
      <c r="C230" s="603"/>
      <c r="D230" s="610" t="str">
        <f>+D5</f>
        <v>PAGO QUINCENAL DEL 01 AL 15 DE MARZO DEL 2025</v>
      </c>
      <c r="E230" s="610"/>
      <c r="F230" s="610"/>
      <c r="G230" s="610"/>
      <c r="H230" s="610"/>
      <c r="I230" s="610"/>
      <c r="J230" s="610"/>
      <c r="K230" s="610"/>
      <c r="L230" s="610"/>
      <c r="M230" s="611"/>
    </row>
    <row r="231" spans="2:13" ht="48" customHeight="1" thickBot="1" x14ac:dyDescent="0.3">
      <c r="B231" s="604"/>
      <c r="C231" s="605"/>
      <c r="D231" s="598"/>
      <c r="E231" s="598"/>
      <c r="F231" s="598"/>
      <c r="G231" s="598"/>
      <c r="H231" s="598"/>
      <c r="I231" s="598"/>
      <c r="J231" s="598"/>
      <c r="K231" s="598"/>
      <c r="L231" s="598"/>
      <c r="M231" s="599"/>
    </row>
    <row r="232" spans="2:13" ht="15" customHeight="1" x14ac:dyDescent="0.25">
      <c r="B232" s="636" t="s">
        <v>2</v>
      </c>
      <c r="C232" s="637"/>
      <c r="D232" s="594" t="s">
        <v>115</v>
      </c>
      <c r="E232" s="595"/>
      <c r="F232" s="595"/>
      <c r="G232" s="595"/>
      <c r="H232" s="595"/>
      <c r="I232" s="595"/>
      <c r="J232" s="595"/>
      <c r="K232" s="595"/>
      <c r="L232" s="595"/>
      <c r="M232" s="596"/>
    </row>
    <row r="233" spans="2:13" ht="6.75" customHeight="1" thickBot="1" x14ac:dyDescent="0.3">
      <c r="B233" s="592"/>
      <c r="C233" s="593"/>
      <c r="D233" s="597"/>
      <c r="E233" s="598"/>
      <c r="F233" s="598"/>
      <c r="G233" s="598"/>
      <c r="H233" s="598"/>
      <c r="I233" s="598"/>
      <c r="J233" s="598"/>
      <c r="K233" s="598"/>
      <c r="L233" s="598"/>
      <c r="M233" s="599"/>
    </row>
    <row r="234" spans="2:13" ht="60.75" thickBot="1" x14ac:dyDescent="0.3">
      <c r="B234" s="176" t="s">
        <v>11</v>
      </c>
      <c r="C234" s="17" t="s">
        <v>4</v>
      </c>
      <c r="D234" s="18" t="s">
        <v>13</v>
      </c>
      <c r="E234" s="143" t="s">
        <v>28</v>
      </c>
      <c r="F234" s="19" t="s">
        <v>5</v>
      </c>
      <c r="G234" s="106" t="s">
        <v>6</v>
      </c>
      <c r="H234" s="77" t="s">
        <v>7</v>
      </c>
      <c r="I234" s="77" t="s">
        <v>89</v>
      </c>
      <c r="J234" s="160" t="s">
        <v>8</v>
      </c>
      <c r="K234" s="161" t="s">
        <v>105</v>
      </c>
      <c r="L234" s="19" t="s">
        <v>9</v>
      </c>
      <c r="M234" s="18" t="s">
        <v>10</v>
      </c>
    </row>
    <row r="235" spans="2:13" ht="27" thickBot="1" x14ac:dyDescent="0.3">
      <c r="B235" s="17">
        <v>38</v>
      </c>
      <c r="C235" s="97" t="s">
        <v>116</v>
      </c>
      <c r="D235" s="200" t="s">
        <v>117</v>
      </c>
      <c r="E235" s="255">
        <v>284.33</v>
      </c>
      <c r="F235" s="50">
        <f>ROUND(E235*G235,0)</f>
        <v>4265</v>
      </c>
      <c r="G235" s="25">
        <v>15</v>
      </c>
      <c r="H235" s="25">
        <v>2</v>
      </c>
      <c r="I235" s="119">
        <f>ROUND((E235/4)*H235,0)</f>
        <v>142</v>
      </c>
      <c r="J235" s="13"/>
      <c r="K235" s="13"/>
      <c r="L235" s="263">
        <f>F235+I235+K235</f>
        <v>4407</v>
      </c>
      <c r="M235" s="3"/>
    </row>
    <row r="236" spans="2:13" ht="19.5" customHeight="1" thickBot="1" x14ac:dyDescent="0.3">
      <c r="B236" s="95"/>
      <c r="C236" s="97" t="s">
        <v>129</v>
      </c>
      <c r="D236" s="638"/>
      <c r="E236" s="639"/>
      <c r="F236" s="639"/>
      <c r="G236" s="639"/>
      <c r="H236" s="639"/>
      <c r="I236" s="639"/>
      <c r="J236" s="639"/>
      <c r="K236" s="640"/>
      <c r="L236" s="267">
        <f>L235</f>
        <v>4407</v>
      </c>
      <c r="M236" s="3"/>
    </row>
    <row r="237" spans="2:13" ht="15.75" thickBot="1" x14ac:dyDescent="0.3"/>
    <row r="238" spans="2:13" ht="27.75" customHeight="1" x14ac:dyDescent="0.25">
      <c r="B238" s="600"/>
      <c r="C238" s="601"/>
      <c r="D238" s="606" t="s">
        <v>0</v>
      </c>
      <c r="E238" s="606"/>
      <c r="F238" s="606"/>
      <c r="G238" s="606"/>
      <c r="H238" s="606"/>
      <c r="I238" s="606"/>
      <c r="J238" s="606"/>
      <c r="K238" s="606"/>
      <c r="L238" s="606"/>
      <c r="M238" s="607"/>
    </row>
    <row r="239" spans="2:13" x14ac:dyDescent="0.25">
      <c r="B239" s="602"/>
      <c r="C239" s="603"/>
      <c r="D239" s="608"/>
      <c r="E239" s="608"/>
      <c r="F239" s="608"/>
      <c r="G239" s="608"/>
      <c r="H239" s="608"/>
      <c r="I239" s="608"/>
      <c r="J239" s="608"/>
      <c r="K239" s="608"/>
      <c r="L239" s="608"/>
      <c r="M239" s="609"/>
    </row>
    <row r="240" spans="2:13" x14ac:dyDescent="0.25">
      <c r="B240" s="602"/>
      <c r="C240" s="603"/>
      <c r="D240" s="610" t="str">
        <f>+D5</f>
        <v>PAGO QUINCENAL DEL 01 AL 15 DE MARZO DEL 2025</v>
      </c>
      <c r="E240" s="610"/>
      <c r="F240" s="610"/>
      <c r="G240" s="610"/>
      <c r="H240" s="610"/>
      <c r="I240" s="610"/>
      <c r="J240" s="610"/>
      <c r="K240" s="610"/>
      <c r="L240" s="610"/>
      <c r="M240" s="611"/>
    </row>
    <row r="241" spans="2:13" ht="31.5" customHeight="1" thickBot="1" x14ac:dyDescent="0.3">
      <c r="B241" s="604"/>
      <c r="C241" s="605"/>
      <c r="D241" s="598"/>
      <c r="E241" s="598"/>
      <c r="F241" s="598"/>
      <c r="G241" s="598"/>
      <c r="H241" s="598"/>
      <c r="I241" s="598"/>
      <c r="J241" s="598"/>
      <c r="K241" s="598"/>
      <c r="L241" s="598"/>
      <c r="M241" s="599"/>
    </row>
    <row r="242" spans="2:13" ht="15" customHeight="1" x14ac:dyDescent="0.25">
      <c r="B242" s="636" t="s">
        <v>2</v>
      </c>
      <c r="C242" s="637"/>
      <c r="D242" s="594" t="s">
        <v>120</v>
      </c>
      <c r="E242" s="595"/>
      <c r="F242" s="595"/>
      <c r="G242" s="595"/>
      <c r="H242" s="595"/>
      <c r="I242" s="595"/>
      <c r="J242" s="595"/>
      <c r="K242" s="595"/>
      <c r="L242" s="595"/>
      <c r="M242" s="596"/>
    </row>
    <row r="243" spans="2:13" ht="15.75" customHeight="1" thickBot="1" x14ac:dyDescent="0.3">
      <c r="B243" s="592"/>
      <c r="C243" s="593"/>
      <c r="D243" s="597"/>
      <c r="E243" s="598"/>
      <c r="F243" s="598"/>
      <c r="G243" s="598"/>
      <c r="H243" s="598"/>
      <c r="I243" s="598"/>
      <c r="J243" s="598"/>
      <c r="K243" s="598"/>
      <c r="L243" s="598"/>
      <c r="M243" s="599"/>
    </row>
    <row r="244" spans="2:13" ht="60.75" thickBot="1" x14ac:dyDescent="0.3">
      <c r="B244" s="176" t="s">
        <v>11</v>
      </c>
      <c r="C244" s="17" t="s">
        <v>4</v>
      </c>
      <c r="D244" s="18" t="s">
        <v>13</v>
      </c>
      <c r="E244" s="143" t="s">
        <v>28</v>
      </c>
      <c r="F244" s="19" t="s">
        <v>5</v>
      </c>
      <c r="G244" s="106" t="s">
        <v>6</v>
      </c>
      <c r="H244" s="77" t="s">
        <v>7</v>
      </c>
      <c r="I244" s="77" t="s">
        <v>89</v>
      </c>
      <c r="J244" s="160" t="s">
        <v>8</v>
      </c>
      <c r="K244" s="161" t="s">
        <v>105</v>
      </c>
      <c r="L244" s="19" t="s">
        <v>9</v>
      </c>
      <c r="M244" s="18" t="s">
        <v>10</v>
      </c>
    </row>
    <row r="245" spans="2:13" ht="30.75" thickBot="1" x14ac:dyDescent="0.3">
      <c r="B245" s="17">
        <v>39</v>
      </c>
      <c r="C245" s="184" t="s">
        <v>119</v>
      </c>
      <c r="D245" s="200" t="s">
        <v>121</v>
      </c>
      <c r="E245" s="255">
        <v>319.2</v>
      </c>
      <c r="F245" s="50">
        <f>ROUND(E245*G245,0)</f>
        <v>4788</v>
      </c>
      <c r="G245" s="25">
        <v>15</v>
      </c>
      <c r="H245" s="2"/>
      <c r="I245" s="13"/>
      <c r="J245" s="13"/>
      <c r="K245" s="14"/>
      <c r="L245" s="248">
        <f>F245+I245+K245</f>
        <v>4788</v>
      </c>
      <c r="M245" s="3"/>
    </row>
    <row r="246" spans="2:13" ht="18" customHeight="1" thickBot="1" x14ac:dyDescent="0.3">
      <c r="B246" s="95"/>
      <c r="C246" s="184" t="s">
        <v>129</v>
      </c>
      <c r="D246" s="638"/>
      <c r="E246" s="639"/>
      <c r="F246" s="639"/>
      <c r="G246" s="639"/>
      <c r="H246" s="639"/>
      <c r="I246" s="639"/>
      <c r="J246" s="639"/>
      <c r="K246" s="640"/>
      <c r="L246" s="99">
        <f>L245</f>
        <v>4788</v>
      </c>
      <c r="M246" s="3"/>
    </row>
    <row r="247" spans="2:13" ht="30" customHeight="1" thickBot="1" x14ac:dyDescent="0.3">
      <c r="B247" s="269"/>
      <c r="C247" s="217"/>
      <c r="D247" s="268"/>
      <c r="E247" s="268"/>
      <c r="F247" s="268"/>
      <c r="G247" s="268"/>
      <c r="H247" s="268"/>
      <c r="I247" s="268"/>
      <c r="J247" s="268"/>
      <c r="K247" s="268"/>
      <c r="L247" s="270"/>
      <c r="M247" s="10"/>
    </row>
    <row r="248" spans="2:13" ht="30" customHeight="1" x14ac:dyDescent="0.25">
      <c r="B248" s="600"/>
      <c r="C248" s="601"/>
      <c r="D248" s="606" t="s">
        <v>0</v>
      </c>
      <c r="E248" s="606"/>
      <c r="F248" s="606"/>
      <c r="G248" s="606"/>
      <c r="H248" s="606"/>
      <c r="I248" s="606"/>
      <c r="J248" s="606"/>
      <c r="K248" s="606"/>
      <c r="L248" s="606"/>
      <c r="M248" s="607"/>
    </row>
    <row r="249" spans="2:13" ht="24" customHeight="1" x14ac:dyDescent="0.25">
      <c r="B249" s="602"/>
      <c r="C249" s="603"/>
      <c r="D249" s="608"/>
      <c r="E249" s="608"/>
      <c r="F249" s="608"/>
      <c r="G249" s="608"/>
      <c r="H249" s="608"/>
      <c r="I249" s="608"/>
      <c r="J249" s="608"/>
      <c r="K249" s="608"/>
      <c r="L249" s="608"/>
      <c r="M249" s="609"/>
    </row>
    <row r="250" spans="2:13" ht="12.75" customHeight="1" x14ac:dyDescent="0.25">
      <c r="B250" s="602"/>
      <c r="C250" s="603"/>
      <c r="D250" s="610" t="str">
        <f>+D5</f>
        <v>PAGO QUINCENAL DEL 01 AL 15 DE MARZO DEL 2025</v>
      </c>
      <c r="E250" s="610"/>
      <c r="F250" s="610"/>
      <c r="G250" s="610"/>
      <c r="H250" s="610"/>
      <c r="I250" s="610"/>
      <c r="J250" s="610"/>
      <c r="K250" s="610"/>
      <c r="L250" s="610"/>
      <c r="M250" s="611"/>
    </row>
    <row r="251" spans="2:13" ht="10.5" customHeight="1" thickBot="1" x14ac:dyDescent="0.3">
      <c r="B251" s="604"/>
      <c r="C251" s="605"/>
      <c r="D251" s="598"/>
      <c r="E251" s="598"/>
      <c r="F251" s="598"/>
      <c r="G251" s="598"/>
      <c r="H251" s="598"/>
      <c r="I251" s="598"/>
      <c r="J251" s="598"/>
      <c r="K251" s="598"/>
      <c r="L251" s="598"/>
      <c r="M251" s="599"/>
    </row>
    <row r="252" spans="2:13" ht="30" customHeight="1" x14ac:dyDescent="0.25">
      <c r="B252" s="636" t="s">
        <v>2</v>
      </c>
      <c r="C252" s="637"/>
      <c r="D252" s="594" t="s">
        <v>158</v>
      </c>
      <c r="E252" s="595"/>
      <c r="F252" s="595"/>
      <c r="G252" s="595"/>
      <c r="H252" s="595"/>
      <c r="I252" s="595"/>
      <c r="J252" s="595"/>
      <c r="K252" s="595"/>
      <c r="L252" s="595"/>
      <c r="M252" s="596"/>
    </row>
    <row r="253" spans="2:13" ht="11.25" customHeight="1" thickBot="1" x14ac:dyDescent="0.3">
      <c r="B253" s="592"/>
      <c r="C253" s="593"/>
      <c r="D253" s="597"/>
      <c r="E253" s="598"/>
      <c r="F253" s="598"/>
      <c r="G253" s="598"/>
      <c r="H253" s="598"/>
      <c r="I253" s="598"/>
      <c r="J253" s="598"/>
      <c r="K253" s="598"/>
      <c r="L253" s="598"/>
      <c r="M253" s="599"/>
    </row>
    <row r="254" spans="2:13" ht="60.75" thickBot="1" x14ac:dyDescent="0.3">
      <c r="B254" s="175" t="s">
        <v>11</v>
      </c>
      <c r="C254" s="17" t="s">
        <v>4</v>
      </c>
      <c r="D254" s="18" t="s">
        <v>13</v>
      </c>
      <c r="E254" s="21" t="s">
        <v>28</v>
      </c>
      <c r="F254" s="19" t="s">
        <v>5</v>
      </c>
      <c r="G254" s="106" t="s">
        <v>6</v>
      </c>
      <c r="H254" s="77" t="s">
        <v>7</v>
      </c>
      <c r="I254" s="79" t="s">
        <v>89</v>
      </c>
      <c r="J254" s="160" t="s">
        <v>8</v>
      </c>
      <c r="K254" s="161" t="s">
        <v>105</v>
      </c>
      <c r="L254" s="19" t="s">
        <v>9</v>
      </c>
      <c r="M254" s="18" t="s">
        <v>10</v>
      </c>
    </row>
    <row r="255" spans="2:13" ht="30.75" thickBot="1" x14ac:dyDescent="0.3">
      <c r="B255" s="18">
        <v>40</v>
      </c>
      <c r="C255" s="196" t="s">
        <v>161</v>
      </c>
      <c r="D255" s="194" t="s">
        <v>159</v>
      </c>
      <c r="E255" s="255">
        <v>441.76</v>
      </c>
      <c r="F255" s="50">
        <f>ROUND(E255*G255,0)</f>
        <v>6626</v>
      </c>
      <c r="G255" s="25">
        <v>15</v>
      </c>
      <c r="H255" s="25"/>
      <c r="I255" s="14"/>
      <c r="J255" s="13"/>
      <c r="K255" s="13"/>
      <c r="L255" s="249">
        <f>F255+I255+K255</f>
        <v>6626</v>
      </c>
      <c r="M255" s="1"/>
    </row>
    <row r="256" spans="2:13" ht="16.5" thickBot="1" x14ac:dyDescent="0.3">
      <c r="B256" s="17"/>
      <c r="C256" s="247" t="s">
        <v>129</v>
      </c>
      <c r="D256" s="644"/>
      <c r="E256" s="645"/>
      <c r="F256" s="645"/>
      <c r="G256" s="645"/>
      <c r="H256" s="645"/>
      <c r="I256" s="645"/>
      <c r="J256" s="645"/>
      <c r="K256" s="646"/>
      <c r="L256" s="238">
        <f>L255</f>
        <v>6626</v>
      </c>
      <c r="M256" s="3"/>
    </row>
    <row r="257" spans="2:13" ht="15.75" x14ac:dyDescent="0.25">
      <c r="B257" s="271"/>
      <c r="C257" s="272"/>
      <c r="D257" s="273"/>
      <c r="E257" s="273"/>
      <c r="F257" s="273"/>
      <c r="G257" s="273"/>
      <c r="H257" s="273"/>
      <c r="I257" s="273"/>
      <c r="J257" s="273"/>
      <c r="K257" s="273"/>
      <c r="L257" s="274"/>
    </row>
    <row r="258" spans="2:13" ht="15" customHeight="1" thickBot="1" x14ac:dyDescent="0.3">
      <c r="B258" s="271"/>
      <c r="C258" s="272"/>
      <c r="D258" s="273"/>
      <c r="E258" s="273"/>
      <c r="F258" s="273"/>
      <c r="G258" s="273"/>
      <c r="H258" s="273"/>
      <c r="I258" s="273"/>
      <c r="J258" s="273"/>
      <c r="K258" s="273"/>
      <c r="L258" s="274"/>
    </row>
    <row r="259" spans="2:13" ht="15" customHeight="1" x14ac:dyDescent="0.25">
      <c r="B259" s="600" t="s">
        <v>173</v>
      </c>
      <c r="C259" s="601"/>
      <c r="D259" s="606" t="s">
        <v>0</v>
      </c>
      <c r="E259" s="606"/>
      <c r="F259" s="606"/>
      <c r="G259" s="606"/>
      <c r="H259" s="606"/>
      <c r="I259" s="606"/>
      <c r="J259" s="606"/>
      <c r="K259" s="606"/>
      <c r="L259" s="606"/>
      <c r="M259" s="607"/>
    </row>
    <row r="260" spans="2:13" ht="15" customHeight="1" x14ac:dyDescent="0.25">
      <c r="B260" s="602"/>
      <c r="C260" s="603"/>
      <c r="D260" s="608"/>
      <c r="E260" s="608"/>
      <c r="F260" s="608"/>
      <c r="G260" s="608"/>
      <c r="H260" s="608"/>
      <c r="I260" s="608"/>
      <c r="J260" s="608"/>
      <c r="K260" s="608"/>
      <c r="L260" s="608"/>
      <c r="M260" s="609"/>
    </row>
    <row r="261" spans="2:13" ht="15.75" customHeight="1" x14ac:dyDescent="0.25">
      <c r="B261" s="602"/>
      <c r="C261" s="603"/>
      <c r="D261" s="610" t="str">
        <f>D250</f>
        <v>PAGO QUINCENAL DEL 01 AL 15 DE MARZO DEL 2025</v>
      </c>
      <c r="E261" s="610"/>
      <c r="F261" s="610"/>
      <c r="G261" s="610"/>
      <c r="H261" s="610"/>
      <c r="I261" s="610"/>
      <c r="J261" s="610"/>
      <c r="K261" s="610"/>
      <c r="L261" s="610"/>
      <c r="M261" s="611"/>
    </row>
    <row r="262" spans="2:13" ht="15" customHeight="1" thickBot="1" x14ac:dyDescent="0.3">
      <c r="B262" s="604"/>
      <c r="C262" s="605"/>
      <c r="D262" s="598"/>
      <c r="E262" s="598"/>
      <c r="F262" s="598"/>
      <c r="G262" s="598"/>
      <c r="H262" s="598"/>
      <c r="I262" s="598"/>
      <c r="J262" s="598"/>
      <c r="K262" s="598"/>
      <c r="L262" s="598"/>
      <c r="M262" s="599"/>
    </row>
    <row r="263" spans="2:13" ht="44.25" customHeight="1" x14ac:dyDescent="0.25">
      <c r="B263" s="636" t="s">
        <v>2</v>
      </c>
      <c r="C263" s="637"/>
      <c r="D263" s="594" t="s">
        <v>172</v>
      </c>
      <c r="E263" s="595"/>
      <c r="F263" s="595"/>
      <c r="G263" s="595"/>
      <c r="H263" s="595"/>
      <c r="I263" s="595"/>
      <c r="J263" s="595"/>
      <c r="K263" s="595"/>
      <c r="L263" s="595"/>
      <c r="M263" s="596"/>
    </row>
    <row r="264" spans="2:13" ht="3.75" customHeight="1" thickBot="1" x14ac:dyDescent="0.3">
      <c r="B264" s="592"/>
      <c r="C264" s="593"/>
      <c r="D264" s="597"/>
      <c r="E264" s="598"/>
      <c r="F264" s="598"/>
      <c r="G264" s="598"/>
      <c r="H264" s="598"/>
      <c r="I264" s="598"/>
      <c r="J264" s="598"/>
      <c r="K264" s="598"/>
      <c r="L264" s="598"/>
      <c r="M264" s="599"/>
    </row>
    <row r="265" spans="2:13" ht="43.5" customHeight="1" thickBot="1" x14ac:dyDescent="0.3">
      <c r="B265" s="176" t="s">
        <v>11</v>
      </c>
      <c r="C265" s="17" t="s">
        <v>4</v>
      </c>
      <c r="D265" s="18" t="s">
        <v>13</v>
      </c>
      <c r="E265" s="143" t="s">
        <v>28</v>
      </c>
      <c r="F265" s="19" t="s">
        <v>136</v>
      </c>
      <c r="G265" s="106" t="s">
        <v>6</v>
      </c>
      <c r="H265" s="77" t="s">
        <v>7</v>
      </c>
      <c r="I265" s="77" t="s">
        <v>89</v>
      </c>
      <c r="J265" s="160" t="s">
        <v>8</v>
      </c>
      <c r="K265" s="161" t="s">
        <v>105</v>
      </c>
      <c r="L265" s="19" t="s">
        <v>9</v>
      </c>
      <c r="M265" s="18" t="s">
        <v>10</v>
      </c>
    </row>
    <row r="266" spans="2:13" ht="29.25" customHeight="1" thickBot="1" x14ac:dyDescent="0.3">
      <c r="B266" s="17">
        <v>41</v>
      </c>
      <c r="C266" s="246" t="s">
        <v>170</v>
      </c>
      <c r="D266" s="250" t="s">
        <v>171</v>
      </c>
      <c r="E266" s="255">
        <v>400</v>
      </c>
      <c r="F266" s="50">
        <f>ROUND(E266*G266,0)</f>
        <v>6000</v>
      </c>
      <c r="G266" s="25">
        <v>15</v>
      </c>
      <c r="H266" s="25"/>
      <c r="I266" s="14"/>
      <c r="J266" s="13"/>
      <c r="K266" s="13"/>
      <c r="L266" s="249">
        <f>F266+I266+K266</f>
        <v>6000</v>
      </c>
      <c r="M266" s="3"/>
    </row>
    <row r="267" spans="2:13" ht="15.75" customHeight="1" thickBot="1" x14ac:dyDescent="0.3">
      <c r="B267" s="95"/>
      <c r="C267" s="184" t="s">
        <v>129</v>
      </c>
      <c r="D267" s="638"/>
      <c r="E267" s="639"/>
      <c r="F267" s="639"/>
      <c r="G267" s="639"/>
      <c r="H267" s="639"/>
      <c r="I267" s="639"/>
      <c r="J267" s="639"/>
      <c r="K267" s="640"/>
      <c r="L267" s="99">
        <f>L266</f>
        <v>6000</v>
      </c>
      <c r="M267" s="3"/>
    </row>
    <row r="268" spans="2:13" ht="15.75" x14ac:dyDescent="0.25">
      <c r="B268" s="271"/>
      <c r="C268" s="272"/>
      <c r="D268" s="273"/>
      <c r="E268" s="273"/>
      <c r="F268" s="273"/>
      <c r="G268" s="273"/>
      <c r="H268" s="273"/>
      <c r="I268" s="273"/>
      <c r="J268" s="273"/>
      <c r="K268" s="273"/>
      <c r="L268" s="274"/>
    </row>
    <row r="269" spans="2:13" ht="9.75" customHeight="1" thickBot="1" x14ac:dyDescent="0.3">
      <c r="B269" s="271"/>
      <c r="C269" s="272"/>
      <c r="D269" s="273"/>
      <c r="E269" s="273"/>
      <c r="F269" s="273"/>
      <c r="G269" s="273"/>
      <c r="H269" s="273"/>
      <c r="I269" s="273"/>
      <c r="J269" s="273"/>
      <c r="K269" s="273"/>
      <c r="L269" s="274"/>
    </row>
    <row r="270" spans="2:13" ht="15" customHeight="1" x14ac:dyDescent="0.25">
      <c r="B270" s="600" t="s">
        <v>173</v>
      </c>
      <c r="C270" s="601"/>
      <c r="D270" s="606" t="s">
        <v>0</v>
      </c>
      <c r="E270" s="606"/>
      <c r="F270" s="606"/>
      <c r="G270" s="606"/>
      <c r="H270" s="606"/>
      <c r="I270" s="606"/>
      <c r="J270" s="606"/>
      <c r="K270" s="606"/>
      <c r="L270" s="606"/>
      <c r="M270" s="607"/>
    </row>
    <row r="271" spans="2:13" ht="15" customHeight="1" x14ac:dyDescent="0.25">
      <c r="B271" s="602"/>
      <c r="C271" s="603"/>
      <c r="D271" s="608"/>
      <c r="E271" s="608"/>
      <c r="F271" s="608"/>
      <c r="G271" s="608"/>
      <c r="H271" s="608"/>
      <c r="I271" s="608"/>
      <c r="J271" s="608"/>
      <c r="K271" s="608"/>
      <c r="L271" s="608"/>
      <c r="M271" s="609"/>
    </row>
    <row r="272" spans="2:13" ht="15" customHeight="1" x14ac:dyDescent="0.25">
      <c r="B272" s="602"/>
      <c r="C272" s="603"/>
      <c r="D272" s="610" t="str">
        <f>D261</f>
        <v>PAGO QUINCENAL DEL 01 AL 15 DE MARZO DEL 2025</v>
      </c>
      <c r="E272" s="610"/>
      <c r="F272" s="610"/>
      <c r="G272" s="610"/>
      <c r="H272" s="610"/>
      <c r="I272" s="610"/>
      <c r="J272" s="610"/>
      <c r="K272" s="610"/>
      <c r="L272" s="610"/>
      <c r="M272" s="611"/>
    </row>
    <row r="273" spans="2:13" ht="15" customHeight="1" thickBot="1" x14ac:dyDescent="0.3">
      <c r="B273" s="604"/>
      <c r="C273" s="605"/>
      <c r="D273" s="598"/>
      <c r="E273" s="598"/>
      <c r="F273" s="598"/>
      <c r="G273" s="598"/>
      <c r="H273" s="598"/>
      <c r="I273" s="598"/>
      <c r="J273" s="598"/>
      <c r="K273" s="598"/>
      <c r="L273" s="598"/>
      <c r="M273" s="599"/>
    </row>
    <row r="274" spans="2:13" ht="15.75" customHeight="1" x14ac:dyDescent="0.25">
      <c r="B274" s="636" t="s">
        <v>2</v>
      </c>
      <c r="C274" s="637"/>
      <c r="D274" s="594" t="s">
        <v>176</v>
      </c>
      <c r="E274" s="595"/>
      <c r="F274" s="595"/>
      <c r="G274" s="595"/>
      <c r="H274" s="595"/>
      <c r="I274" s="595"/>
      <c r="J274" s="595"/>
      <c r="K274" s="595"/>
      <c r="L274" s="595"/>
      <c r="M274" s="596"/>
    </row>
    <row r="275" spans="2:13" ht="12" customHeight="1" thickBot="1" x14ac:dyDescent="0.3">
      <c r="B275" s="592"/>
      <c r="C275" s="593"/>
      <c r="D275" s="597"/>
      <c r="E275" s="598"/>
      <c r="F275" s="598"/>
      <c r="G275" s="598"/>
      <c r="H275" s="598"/>
      <c r="I275" s="598"/>
      <c r="J275" s="598"/>
      <c r="K275" s="598"/>
      <c r="L275" s="598"/>
      <c r="M275" s="599"/>
    </row>
    <row r="276" spans="2:13" ht="37.5" customHeight="1" thickBot="1" x14ac:dyDescent="0.3">
      <c r="B276" s="176" t="s">
        <v>11</v>
      </c>
      <c r="C276" s="17" t="s">
        <v>4</v>
      </c>
      <c r="D276" s="18" t="s">
        <v>13</v>
      </c>
      <c r="E276" s="143" t="s">
        <v>28</v>
      </c>
      <c r="F276" s="19" t="s">
        <v>136</v>
      </c>
      <c r="G276" s="106" t="s">
        <v>6</v>
      </c>
      <c r="H276" s="77" t="s">
        <v>7</v>
      </c>
      <c r="I276" s="77" t="s">
        <v>89</v>
      </c>
      <c r="J276" s="160" t="s">
        <v>8</v>
      </c>
      <c r="K276" s="161" t="s">
        <v>105</v>
      </c>
      <c r="L276" s="19" t="s">
        <v>9</v>
      </c>
      <c r="M276" s="18" t="s">
        <v>10</v>
      </c>
    </row>
    <row r="277" spans="2:13" ht="30" customHeight="1" thickBot="1" x14ac:dyDescent="0.3">
      <c r="B277" s="17">
        <v>42</v>
      </c>
      <c r="C277" s="246" t="s">
        <v>174</v>
      </c>
      <c r="D277" s="250" t="s">
        <v>175</v>
      </c>
      <c r="E277" s="255">
        <v>260.43</v>
      </c>
      <c r="F277" s="50">
        <f>ROUND(E277*G277,0)</f>
        <v>3906</v>
      </c>
      <c r="G277" s="25">
        <v>15</v>
      </c>
      <c r="H277" s="25">
        <v>7</v>
      </c>
      <c r="I277" s="14">
        <v>431</v>
      </c>
      <c r="J277" s="13"/>
      <c r="K277" s="13"/>
      <c r="L277" s="249">
        <f>F277+I277+K277</f>
        <v>4337</v>
      </c>
      <c r="M277" s="3"/>
    </row>
    <row r="278" spans="2:13" ht="16.5" thickBot="1" x14ac:dyDescent="0.3">
      <c r="B278" s="95"/>
      <c r="C278" s="184" t="s">
        <v>129</v>
      </c>
      <c r="D278" s="638"/>
      <c r="E278" s="639"/>
      <c r="F278" s="639"/>
      <c r="G278" s="639"/>
      <c r="H278" s="639"/>
      <c r="I278" s="639"/>
      <c r="J278" s="639"/>
      <c r="K278" s="640"/>
      <c r="L278" s="267">
        <f>L277</f>
        <v>4337</v>
      </c>
      <c r="M278" s="3"/>
    </row>
    <row r="279" spans="2:13" ht="15.75" x14ac:dyDescent="0.25">
      <c r="C279" s="279"/>
      <c r="D279" s="277"/>
      <c r="E279" s="277"/>
      <c r="F279" s="277"/>
      <c r="G279" s="277"/>
      <c r="H279" s="277"/>
      <c r="I279" s="277"/>
      <c r="J279" s="277"/>
      <c r="K279" s="277"/>
      <c r="L279" s="204"/>
    </row>
    <row r="280" spans="2:13" ht="16.5" thickBot="1" x14ac:dyDescent="0.3">
      <c r="B280" s="271"/>
      <c r="C280" s="272"/>
      <c r="D280" s="273"/>
      <c r="E280" s="273"/>
      <c r="F280" s="273"/>
      <c r="G280" s="273"/>
      <c r="H280" s="273"/>
      <c r="I280" s="273"/>
      <c r="J280" s="273"/>
      <c r="K280" s="273"/>
      <c r="L280" s="274"/>
    </row>
    <row r="281" spans="2:13" ht="15" customHeight="1" thickBot="1" x14ac:dyDescent="0.3">
      <c r="B281" s="95"/>
      <c r="C281" s="159" t="s">
        <v>108</v>
      </c>
      <c r="D281" s="95"/>
      <c r="E281" s="202"/>
      <c r="F281" s="202">
        <f>SUM(F10:F280)</f>
        <v>226835</v>
      </c>
      <c r="G281" s="202"/>
      <c r="H281" s="276"/>
      <c r="I281" s="202">
        <f>SUM(I10:I280)</f>
        <v>8710</v>
      </c>
      <c r="J281" s="252">
        <f>SUM(J10:J280)</f>
        <v>0</v>
      </c>
      <c r="K281" s="202">
        <f>SUM(K10:K280)</f>
        <v>0</v>
      </c>
      <c r="L281" s="202">
        <f>L11+L41+L62+L84+L107+L121+L131+L143+L154+L165+L176+L186+L196+L206+L216+L226+L236+L246+L256+L267+L278</f>
        <v>235545</v>
      </c>
      <c r="M281" s="1"/>
    </row>
    <row r="282" spans="2:13" ht="15" customHeight="1" x14ac:dyDescent="0.25">
      <c r="C282" s="213"/>
      <c r="E282" s="142"/>
      <c r="F282" s="142"/>
      <c r="G282" s="142"/>
      <c r="H282" s="283"/>
      <c r="I282" s="142"/>
      <c r="J282" s="284"/>
      <c r="K282" s="142"/>
      <c r="L282" s="142"/>
    </row>
    <row r="283" spans="2:13" ht="15" customHeight="1" x14ac:dyDescent="0.25">
      <c r="C283" s="213"/>
      <c r="E283" s="142"/>
      <c r="F283" s="142"/>
      <c r="G283" s="142"/>
      <c r="H283" s="283"/>
      <c r="I283" s="142"/>
      <c r="J283" s="284"/>
      <c r="K283" s="142"/>
      <c r="L283" s="142"/>
    </row>
    <row r="284" spans="2:13" ht="15" customHeight="1" x14ac:dyDescent="0.25">
      <c r="C284" s="213"/>
      <c r="E284" s="142"/>
      <c r="F284" s="142"/>
      <c r="G284" s="142"/>
      <c r="H284" s="283"/>
      <c r="I284" s="142"/>
      <c r="J284" s="284"/>
      <c r="K284" s="142"/>
      <c r="L284" s="142"/>
    </row>
    <row r="285" spans="2:13" ht="15" customHeight="1" x14ac:dyDescent="0.25">
      <c r="C285" s="213"/>
      <c r="E285" s="142"/>
      <c r="F285" s="142"/>
      <c r="G285" s="142"/>
      <c r="H285" s="283"/>
      <c r="I285" s="142"/>
      <c r="J285" s="284"/>
      <c r="K285" s="142"/>
      <c r="L285" s="142"/>
    </row>
    <row r="286" spans="2:13" ht="15" customHeight="1" x14ac:dyDescent="0.25">
      <c r="B286" s="271"/>
      <c r="C286" s="272"/>
      <c r="D286" s="273"/>
      <c r="E286" s="273"/>
      <c r="F286" s="273"/>
      <c r="G286" s="273"/>
      <c r="H286" s="273"/>
      <c r="I286" s="273"/>
      <c r="J286" s="273"/>
      <c r="K286" s="273"/>
      <c r="L286" s="274"/>
    </row>
    <row r="287" spans="2:13" ht="15" customHeight="1" x14ac:dyDescent="0.25">
      <c r="B287" s="271"/>
      <c r="C287" s="272"/>
      <c r="D287" s="273"/>
      <c r="E287" s="273"/>
      <c r="F287" s="273"/>
      <c r="G287" s="273"/>
      <c r="H287" s="273"/>
      <c r="I287" s="273"/>
      <c r="J287" s="273"/>
      <c r="K287" s="273"/>
      <c r="L287" s="274"/>
    </row>
    <row r="288" spans="2:13" ht="15.75" customHeight="1" x14ac:dyDescent="0.25">
      <c r="C288" s="207" t="s">
        <v>125</v>
      </c>
      <c r="D288" s="208">
        <f>F10+F34+F35+F36+F37+F39+F40+F56+F57+F58+F61+F78+F79+F81+F82+F103+F104+F105+F106+F120+F130+F141+F142+F152+F153+F163+F164+F174+F175+F185+F195+F205+F215+F225+F235+F245+F255+F266+F80+F59+F60+F292+F277+F83+F38</f>
        <v>226835</v>
      </c>
      <c r="F288" s="253"/>
    </row>
    <row r="289" spans="3:13" ht="15" customHeight="1" x14ac:dyDescent="0.25">
      <c r="C289" s="207" t="s">
        <v>7</v>
      </c>
      <c r="D289" s="208">
        <f>I106+I105+I57+I56+I40+I39+I36+I104+D287+O7+I120+I79+I235+I277+I83</f>
        <v>8710</v>
      </c>
      <c r="L289" s="39">
        <f>L11+L41+L62+L107+L121+L131+L143+L154+L165+L176+L186+L196+L206+L216+L226+L236+L246+L256+L84+L267+L278</f>
        <v>235545</v>
      </c>
    </row>
    <row r="290" spans="3:13" ht="15.75" customHeight="1" x14ac:dyDescent="0.25">
      <c r="C290" s="207" t="s">
        <v>126</v>
      </c>
      <c r="D290" s="208">
        <f>K164+K163+K61+K59+K58+K57+K56</f>
        <v>0</v>
      </c>
    </row>
    <row r="291" spans="3:13" x14ac:dyDescent="0.25">
      <c r="C291" s="207"/>
      <c r="D291" s="208"/>
    </row>
    <row r="292" spans="3:13" x14ac:dyDescent="0.25">
      <c r="C292" s="207" t="s">
        <v>127</v>
      </c>
      <c r="D292" s="208">
        <f>D290+D289+D288</f>
        <v>235545</v>
      </c>
    </row>
    <row r="295" spans="3:13" x14ac:dyDescent="0.25">
      <c r="F295" s="142">
        <f>L289-D292</f>
        <v>0</v>
      </c>
    </row>
    <row r="296" spans="3:13" x14ac:dyDescent="0.25">
      <c r="M296" t="s">
        <v>137</v>
      </c>
    </row>
    <row r="301" spans="3:13" x14ac:dyDescent="0.25">
      <c r="F301" s="38"/>
    </row>
    <row r="347" ht="15" customHeight="1" x14ac:dyDescent="0.25"/>
    <row r="348" ht="15" customHeight="1" x14ac:dyDescent="0.25"/>
    <row r="349" ht="15" customHeight="1" x14ac:dyDescent="0.25"/>
    <row r="350" ht="15.75" customHeight="1" x14ac:dyDescent="0.25"/>
    <row r="351" ht="15" customHeight="1" x14ac:dyDescent="0.25"/>
    <row r="352" ht="43.5" customHeight="1" x14ac:dyDescent="0.25"/>
    <row r="353" ht="25.5" customHeight="1" x14ac:dyDescent="0.25"/>
    <row r="363" ht="15" customHeight="1" x14ac:dyDescent="0.25"/>
    <row r="364" ht="15.75" customHeight="1" x14ac:dyDescent="0.25"/>
  </sheetData>
  <mergeCells count="122">
    <mergeCell ref="B274:C275"/>
    <mergeCell ref="D274:M275"/>
    <mergeCell ref="D278:K278"/>
    <mergeCell ref="B263:C264"/>
    <mergeCell ref="D263:M264"/>
    <mergeCell ref="D267:K267"/>
    <mergeCell ref="B270:C273"/>
    <mergeCell ref="D270:M271"/>
    <mergeCell ref="D272:M273"/>
    <mergeCell ref="B252:C253"/>
    <mergeCell ref="D252:M253"/>
    <mergeCell ref="D256:K256"/>
    <mergeCell ref="B259:C262"/>
    <mergeCell ref="D259:M260"/>
    <mergeCell ref="D261:M262"/>
    <mergeCell ref="B242:C243"/>
    <mergeCell ref="D242:M243"/>
    <mergeCell ref="D246:K246"/>
    <mergeCell ref="B248:C251"/>
    <mergeCell ref="D248:M249"/>
    <mergeCell ref="D250:M251"/>
    <mergeCell ref="B232:C233"/>
    <mergeCell ref="D232:M233"/>
    <mergeCell ref="D236:K236"/>
    <mergeCell ref="B238:C241"/>
    <mergeCell ref="D238:M239"/>
    <mergeCell ref="D240:M241"/>
    <mergeCell ref="B222:C223"/>
    <mergeCell ref="D222:M223"/>
    <mergeCell ref="D226:K226"/>
    <mergeCell ref="B228:C231"/>
    <mergeCell ref="D228:M229"/>
    <mergeCell ref="D230:M231"/>
    <mergeCell ref="B212:C213"/>
    <mergeCell ref="D212:M213"/>
    <mergeCell ref="D216:K216"/>
    <mergeCell ref="B218:C221"/>
    <mergeCell ref="D218:M219"/>
    <mergeCell ref="D220:M221"/>
    <mergeCell ref="B202:C203"/>
    <mergeCell ref="D202:M203"/>
    <mergeCell ref="D206:K206"/>
    <mergeCell ref="B208:C211"/>
    <mergeCell ref="D208:M209"/>
    <mergeCell ref="D210:M211"/>
    <mergeCell ref="B192:C193"/>
    <mergeCell ref="D192:M193"/>
    <mergeCell ref="D196:K196"/>
    <mergeCell ref="B198:C201"/>
    <mergeCell ref="D198:M199"/>
    <mergeCell ref="D200:M201"/>
    <mergeCell ref="B182:C183"/>
    <mergeCell ref="D182:M183"/>
    <mergeCell ref="D186:K186"/>
    <mergeCell ref="B188:C191"/>
    <mergeCell ref="D188:M189"/>
    <mergeCell ref="D190:M191"/>
    <mergeCell ref="B171:C172"/>
    <mergeCell ref="D171:M172"/>
    <mergeCell ref="D176:K176"/>
    <mergeCell ref="B178:C181"/>
    <mergeCell ref="D178:M179"/>
    <mergeCell ref="D180:M181"/>
    <mergeCell ref="B160:C161"/>
    <mergeCell ref="D160:M161"/>
    <mergeCell ref="D165:K165"/>
    <mergeCell ref="B167:C170"/>
    <mergeCell ref="D167:M168"/>
    <mergeCell ref="D169:M170"/>
    <mergeCell ref="B145:C148"/>
    <mergeCell ref="D145:M146"/>
    <mergeCell ref="D147:M148"/>
    <mergeCell ref="B149:C150"/>
    <mergeCell ref="D149:M150"/>
    <mergeCell ref="B156:C159"/>
    <mergeCell ref="D156:M157"/>
    <mergeCell ref="D158:M159"/>
    <mergeCell ref="D131:K131"/>
    <mergeCell ref="B134:C137"/>
    <mergeCell ref="D134:M135"/>
    <mergeCell ref="D136:M137"/>
    <mergeCell ref="B138:C139"/>
    <mergeCell ref="D138:M139"/>
    <mergeCell ref="D121:K121"/>
    <mergeCell ref="B123:C126"/>
    <mergeCell ref="D123:M124"/>
    <mergeCell ref="D125:M126"/>
    <mergeCell ref="B127:C128"/>
    <mergeCell ref="D127:M128"/>
    <mergeCell ref="B100:C101"/>
    <mergeCell ref="D100:M101"/>
    <mergeCell ref="B113:C116"/>
    <mergeCell ref="D113:M114"/>
    <mergeCell ref="D115:M116"/>
    <mergeCell ref="B117:C118"/>
    <mergeCell ref="D117:M118"/>
    <mergeCell ref="B75:C76"/>
    <mergeCell ref="D75:M76"/>
    <mergeCell ref="D84:K84"/>
    <mergeCell ref="B96:C99"/>
    <mergeCell ref="D96:M97"/>
    <mergeCell ref="D98:M99"/>
    <mergeCell ref="B53:C54"/>
    <mergeCell ref="D53:M54"/>
    <mergeCell ref="D62:K62"/>
    <mergeCell ref="B71:C74"/>
    <mergeCell ref="D71:M72"/>
    <mergeCell ref="D73:M74"/>
    <mergeCell ref="B31:C32"/>
    <mergeCell ref="D31:M32"/>
    <mergeCell ref="D41:K41"/>
    <mergeCell ref="B49:C52"/>
    <mergeCell ref="D49:M50"/>
    <mergeCell ref="D51:M52"/>
    <mergeCell ref="B3:C6"/>
    <mergeCell ref="D3:M4"/>
    <mergeCell ref="D5:M6"/>
    <mergeCell ref="B7:C8"/>
    <mergeCell ref="D7:M8"/>
    <mergeCell ref="B27:C30"/>
    <mergeCell ref="D27:M28"/>
    <mergeCell ref="D29:M30"/>
  </mergeCells>
  <pageMargins left="0.7" right="0.7" top="0.75" bottom="0.75" header="0.3" footer="0.3"/>
  <pageSetup paperSize="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65"/>
  <sheetViews>
    <sheetView topLeftCell="A109" workbookViewId="0">
      <selection activeCell="F56" sqref="F56"/>
    </sheetView>
  </sheetViews>
  <sheetFormatPr baseColWidth="10" defaultRowHeight="15" x14ac:dyDescent="0.25"/>
  <cols>
    <col min="1" max="1" width="1.28515625" customWidth="1"/>
    <col min="2" max="2" width="4.140625" customWidth="1"/>
    <col min="3" max="3" width="33.7109375" customWidth="1"/>
    <col min="4" max="4" width="20.28515625" customWidth="1"/>
    <col min="5" max="5" width="9.5703125" customWidth="1"/>
    <col min="6" max="6" width="13.28515625" customWidth="1"/>
    <col min="7" max="7" width="6.7109375" customWidth="1"/>
    <col min="8" max="8" width="6.5703125" customWidth="1"/>
    <col min="10" max="10" width="5.28515625" customWidth="1"/>
    <col min="11" max="11" width="11.85546875" customWidth="1"/>
    <col min="12" max="12" width="12.5703125" customWidth="1"/>
    <col min="13" max="13" width="29.85546875" customWidth="1"/>
    <col min="15" max="15" width="27.140625" customWidth="1"/>
    <col min="17" max="17" width="13.140625" bestFit="1" customWidth="1"/>
  </cols>
  <sheetData>
    <row r="2" spans="2:13" ht="4.5" customHeight="1" thickBot="1" x14ac:dyDescent="0.3"/>
    <row r="3" spans="2:13" x14ac:dyDescent="0.25">
      <c r="B3" s="600"/>
      <c r="C3" s="601"/>
      <c r="D3" s="606" t="s">
        <v>0</v>
      </c>
      <c r="E3" s="606"/>
      <c r="F3" s="606"/>
      <c r="G3" s="606"/>
      <c r="H3" s="606"/>
      <c r="I3" s="606"/>
      <c r="J3" s="606"/>
      <c r="K3" s="606"/>
      <c r="L3" s="606"/>
      <c r="M3" s="607"/>
    </row>
    <row r="4" spans="2:13" x14ac:dyDescent="0.25">
      <c r="B4" s="602"/>
      <c r="C4" s="603"/>
      <c r="D4" s="608"/>
      <c r="E4" s="608"/>
      <c r="F4" s="608"/>
      <c r="G4" s="608"/>
      <c r="H4" s="608"/>
      <c r="I4" s="608"/>
      <c r="J4" s="608"/>
      <c r="K4" s="608"/>
      <c r="L4" s="608"/>
      <c r="M4" s="609"/>
    </row>
    <row r="5" spans="2:13" x14ac:dyDescent="0.25">
      <c r="B5" s="602"/>
      <c r="C5" s="603"/>
      <c r="D5" s="670" t="s">
        <v>185</v>
      </c>
      <c r="E5" s="670"/>
      <c r="F5" s="670"/>
      <c r="G5" s="670"/>
      <c r="H5" s="670"/>
      <c r="I5" s="670"/>
      <c r="J5" s="670"/>
      <c r="K5" s="670"/>
      <c r="L5" s="670"/>
      <c r="M5" s="671"/>
    </row>
    <row r="6" spans="2:13" ht="25.5" customHeight="1" thickBot="1" x14ac:dyDescent="0.3">
      <c r="B6" s="604"/>
      <c r="C6" s="605"/>
      <c r="D6" s="672"/>
      <c r="E6" s="672"/>
      <c r="F6" s="672"/>
      <c r="G6" s="672"/>
      <c r="H6" s="672"/>
      <c r="I6" s="672"/>
      <c r="J6" s="672"/>
      <c r="K6" s="672"/>
      <c r="L6" s="672"/>
      <c r="M6" s="673"/>
    </row>
    <row r="7" spans="2:13" x14ac:dyDescent="0.25">
      <c r="B7" s="590" t="s">
        <v>2</v>
      </c>
      <c r="C7" s="591"/>
      <c r="D7" s="680" t="s">
        <v>3</v>
      </c>
      <c r="E7" s="681"/>
      <c r="F7" s="681"/>
      <c r="G7" s="681"/>
      <c r="H7" s="681"/>
      <c r="I7" s="681"/>
      <c r="J7" s="681"/>
      <c r="K7" s="681"/>
      <c r="L7" s="681"/>
      <c r="M7" s="682"/>
    </row>
    <row r="8" spans="2:13" ht="15.75" thickBot="1" x14ac:dyDescent="0.3">
      <c r="B8" s="592"/>
      <c r="C8" s="593"/>
      <c r="D8" s="683"/>
      <c r="E8" s="672"/>
      <c r="F8" s="672"/>
      <c r="G8" s="672"/>
      <c r="H8" s="672"/>
      <c r="I8" s="672"/>
      <c r="J8" s="672"/>
      <c r="K8" s="672"/>
      <c r="L8" s="672"/>
      <c r="M8" s="673"/>
    </row>
    <row r="9" spans="2:13" ht="60.75" thickBot="1" x14ac:dyDescent="0.3">
      <c r="B9" s="165" t="s">
        <v>11</v>
      </c>
      <c r="C9" s="4" t="s">
        <v>4</v>
      </c>
      <c r="D9" s="20" t="s">
        <v>13</v>
      </c>
      <c r="E9" s="22" t="s">
        <v>28</v>
      </c>
      <c r="F9" s="23" t="s">
        <v>5</v>
      </c>
      <c r="G9" s="161" t="s">
        <v>6</v>
      </c>
      <c r="H9" s="6" t="s">
        <v>7</v>
      </c>
      <c r="I9" s="79" t="s">
        <v>89</v>
      </c>
      <c r="J9" s="160" t="s">
        <v>8</v>
      </c>
      <c r="K9" s="161" t="s">
        <v>105</v>
      </c>
      <c r="L9" s="23" t="s">
        <v>9</v>
      </c>
      <c r="M9" s="20" t="s">
        <v>10</v>
      </c>
    </row>
    <row r="10" spans="2:13" ht="30" customHeight="1" thickBot="1" x14ac:dyDescent="0.3">
      <c r="B10" s="26">
        <v>1</v>
      </c>
      <c r="C10" s="97" t="s">
        <v>12</v>
      </c>
      <c r="D10" s="27" t="s">
        <v>162</v>
      </c>
      <c r="E10" s="255">
        <f>10296.8/15</f>
        <v>686.45333333333326</v>
      </c>
      <c r="F10" s="52">
        <f>ROUND(E10*G10,0)</f>
        <v>10297</v>
      </c>
      <c r="G10" s="25">
        <v>15</v>
      </c>
      <c r="H10" s="25"/>
      <c r="I10" s="13"/>
      <c r="J10" s="14"/>
      <c r="K10" s="13"/>
      <c r="L10" s="220">
        <f>F10+I10+K10</f>
        <v>10297</v>
      </c>
      <c r="M10" s="1"/>
    </row>
    <row r="11" spans="2:13" ht="18" customHeight="1" thickBot="1" x14ac:dyDescent="0.3">
      <c r="B11" s="26"/>
      <c r="C11" s="97" t="s">
        <v>129</v>
      </c>
      <c r="D11" s="2"/>
      <c r="E11" s="14"/>
      <c r="F11" s="14"/>
      <c r="G11" s="214"/>
      <c r="H11" s="214"/>
      <c r="I11" s="14"/>
      <c r="J11" s="14"/>
      <c r="K11" s="14"/>
      <c r="L11" s="149">
        <f>L10</f>
        <v>10297</v>
      </c>
      <c r="M11" s="3"/>
    </row>
    <row r="12" spans="2:13" ht="18" customHeight="1" x14ac:dyDescent="0.25">
      <c r="B12" s="277"/>
      <c r="C12" s="207"/>
      <c r="E12" s="15"/>
      <c r="F12" s="15"/>
      <c r="G12" s="277"/>
      <c r="H12" s="277"/>
      <c r="I12" s="15"/>
      <c r="J12" s="15"/>
      <c r="K12" s="15"/>
      <c r="L12" s="278"/>
    </row>
    <row r="13" spans="2:13" ht="18" customHeight="1" x14ac:dyDescent="0.25">
      <c r="B13" s="277"/>
      <c r="C13" s="207"/>
      <c r="E13" s="15"/>
      <c r="F13" s="15"/>
      <c r="G13" s="277"/>
      <c r="H13" s="277"/>
      <c r="I13" s="15"/>
      <c r="J13" s="15"/>
      <c r="K13" s="15"/>
      <c r="L13" s="278"/>
    </row>
    <row r="14" spans="2:13" ht="18" customHeight="1" x14ac:dyDescent="0.25">
      <c r="B14" s="277"/>
      <c r="C14" s="207"/>
      <c r="E14" s="15"/>
      <c r="F14" s="15"/>
      <c r="G14" s="277"/>
      <c r="H14" s="277"/>
      <c r="I14" s="15"/>
      <c r="J14" s="15"/>
      <c r="K14" s="15"/>
      <c r="L14" s="278"/>
    </row>
    <row r="15" spans="2:13" ht="18" customHeight="1" x14ac:dyDescent="0.25">
      <c r="B15" s="277"/>
      <c r="C15" s="207"/>
      <c r="E15" s="15"/>
      <c r="F15" s="15"/>
      <c r="G15" s="277"/>
      <c r="H15" s="277"/>
      <c r="I15" s="15"/>
      <c r="J15" s="15"/>
      <c r="K15" s="15"/>
      <c r="L15" s="278"/>
    </row>
    <row r="16" spans="2:13" ht="18" customHeight="1" x14ac:dyDescent="0.25">
      <c r="B16" s="277"/>
      <c r="C16" s="207"/>
      <c r="E16" s="15"/>
      <c r="F16" s="15"/>
      <c r="G16" s="277"/>
      <c r="H16" s="277"/>
      <c r="I16" s="15"/>
      <c r="J16" s="15"/>
      <c r="K16" s="15"/>
      <c r="L16" s="278"/>
    </row>
    <row r="17" spans="2:13" ht="18" customHeight="1" x14ac:dyDescent="0.25">
      <c r="B17" s="277"/>
      <c r="C17" s="207"/>
      <c r="E17" s="15"/>
      <c r="F17" s="15"/>
      <c r="G17" s="277"/>
      <c r="H17" s="277"/>
      <c r="I17" s="15"/>
      <c r="J17" s="15"/>
      <c r="K17" s="15"/>
      <c r="L17" s="278"/>
    </row>
    <row r="18" spans="2:13" ht="18" customHeight="1" x14ac:dyDescent="0.25">
      <c r="B18" s="277"/>
      <c r="C18" s="207"/>
      <c r="E18" s="15"/>
      <c r="F18" s="15"/>
      <c r="G18" s="277"/>
      <c r="H18" s="277"/>
      <c r="I18" s="15"/>
      <c r="J18" s="15"/>
      <c r="K18" s="15"/>
      <c r="L18" s="278"/>
    </row>
    <row r="19" spans="2:13" ht="18" customHeight="1" x14ac:dyDescent="0.25">
      <c r="B19" s="277"/>
      <c r="C19" s="207"/>
      <c r="E19" s="15"/>
      <c r="F19" s="15"/>
      <c r="G19" s="277"/>
      <c r="H19" s="277"/>
      <c r="I19" s="15"/>
      <c r="J19" s="15"/>
      <c r="K19" s="15"/>
      <c r="L19" s="278"/>
    </row>
    <row r="20" spans="2:13" ht="18" customHeight="1" x14ac:dyDescent="0.25">
      <c r="B20" s="277"/>
      <c r="C20" s="207"/>
      <c r="E20" s="15"/>
      <c r="F20" s="15"/>
      <c r="G20" s="277"/>
      <c r="H20" s="277"/>
      <c r="I20" s="15"/>
      <c r="J20" s="15"/>
      <c r="K20" s="15"/>
      <c r="L20" s="278"/>
    </row>
    <row r="21" spans="2:13" ht="18" customHeight="1" x14ac:dyDescent="0.25">
      <c r="B21" s="277"/>
      <c r="C21" s="207"/>
      <c r="E21" s="15"/>
      <c r="F21" s="15"/>
      <c r="G21" s="277"/>
      <c r="H21" s="277"/>
      <c r="I21" s="15"/>
      <c r="J21" s="15"/>
      <c r="K21" s="15"/>
      <c r="L21" s="278"/>
    </row>
    <row r="22" spans="2:13" ht="18" customHeight="1" x14ac:dyDescent="0.25">
      <c r="B22" s="277"/>
      <c r="C22" s="207"/>
      <c r="E22" s="15"/>
      <c r="F22" s="15"/>
      <c r="G22" s="277"/>
      <c r="H22" s="277"/>
      <c r="I22" s="15"/>
      <c r="J22" s="15"/>
      <c r="K22" s="15"/>
      <c r="L22" s="278"/>
    </row>
    <row r="23" spans="2:13" ht="18" customHeight="1" x14ac:dyDescent="0.25">
      <c r="B23" s="277"/>
      <c r="C23" s="207"/>
      <c r="E23" s="15"/>
      <c r="F23" s="15"/>
      <c r="G23" s="277"/>
      <c r="H23" s="277"/>
      <c r="I23" s="15"/>
      <c r="J23" s="15"/>
      <c r="K23" s="15"/>
      <c r="L23" s="278"/>
    </row>
    <row r="24" spans="2:13" ht="18" customHeight="1" x14ac:dyDescent="0.25">
      <c r="B24" s="277"/>
      <c r="C24" s="207"/>
      <c r="E24" s="15"/>
      <c r="F24" s="15"/>
      <c r="G24" s="277"/>
      <c r="H24" s="277"/>
      <c r="I24" s="15"/>
      <c r="J24" s="15"/>
      <c r="K24" s="15"/>
      <c r="L24" s="278"/>
    </row>
    <row r="25" spans="2:13" ht="18" customHeight="1" x14ac:dyDescent="0.25">
      <c r="B25" s="277"/>
      <c r="C25" s="207"/>
      <c r="E25" s="15"/>
      <c r="F25" s="15"/>
      <c r="G25" s="277"/>
      <c r="H25" s="277"/>
      <c r="I25" s="15"/>
      <c r="J25" s="15"/>
      <c r="K25" s="15"/>
      <c r="L25" s="278"/>
    </row>
    <row r="26" spans="2:13" ht="18" customHeight="1" x14ac:dyDescent="0.25">
      <c r="B26" s="277"/>
      <c r="C26" s="207"/>
      <c r="E26" s="15"/>
      <c r="F26" s="15"/>
      <c r="G26" s="277"/>
      <c r="H26" s="277"/>
      <c r="I26" s="15"/>
      <c r="J26" s="15"/>
      <c r="K26" s="15"/>
      <c r="L26" s="278"/>
    </row>
    <row r="27" spans="2:13" ht="15.75" thickBot="1" x14ac:dyDescent="0.3"/>
    <row r="28" spans="2:13" x14ac:dyDescent="0.25">
      <c r="B28" s="600"/>
      <c r="C28" s="601"/>
      <c r="D28" s="606" t="s">
        <v>0</v>
      </c>
      <c r="E28" s="606"/>
      <c r="F28" s="606"/>
      <c r="G28" s="606"/>
      <c r="H28" s="606"/>
      <c r="I28" s="606"/>
      <c r="J28" s="606"/>
      <c r="K28" s="606"/>
      <c r="L28" s="606"/>
      <c r="M28" s="607"/>
    </row>
    <row r="29" spans="2:13" x14ac:dyDescent="0.25">
      <c r="B29" s="602"/>
      <c r="C29" s="603"/>
      <c r="D29" s="608"/>
      <c r="E29" s="608"/>
      <c r="F29" s="608"/>
      <c r="G29" s="608"/>
      <c r="H29" s="608"/>
      <c r="I29" s="608"/>
      <c r="J29" s="608"/>
      <c r="K29" s="608"/>
      <c r="L29" s="608"/>
      <c r="M29" s="609"/>
    </row>
    <row r="30" spans="2:13" x14ac:dyDescent="0.25">
      <c r="B30" s="602"/>
      <c r="C30" s="603"/>
      <c r="D30" s="610" t="str">
        <f>+D5</f>
        <v>PAGO QUINCENAL DEL 16 AL 31 DE MARZO DEL 2025</v>
      </c>
      <c r="E30" s="610"/>
      <c r="F30" s="610"/>
      <c r="G30" s="610"/>
      <c r="H30" s="610"/>
      <c r="I30" s="610"/>
      <c r="J30" s="610"/>
      <c r="K30" s="610"/>
      <c r="L30" s="610"/>
      <c r="M30" s="611"/>
    </row>
    <row r="31" spans="2:13" ht="47.25" customHeight="1" thickBot="1" x14ac:dyDescent="0.3">
      <c r="B31" s="604"/>
      <c r="C31" s="605"/>
      <c r="D31" s="598"/>
      <c r="E31" s="598"/>
      <c r="F31" s="598"/>
      <c r="G31" s="598"/>
      <c r="H31" s="598"/>
      <c r="I31" s="598"/>
      <c r="J31" s="598"/>
      <c r="K31" s="598"/>
      <c r="L31" s="598"/>
      <c r="M31" s="599"/>
    </row>
    <row r="32" spans="2:13" x14ac:dyDescent="0.25">
      <c r="B32" s="590" t="s">
        <v>2</v>
      </c>
      <c r="C32" s="591"/>
      <c r="D32" s="594" t="s">
        <v>15</v>
      </c>
      <c r="E32" s="595"/>
      <c r="F32" s="595"/>
      <c r="G32" s="595"/>
      <c r="H32" s="595"/>
      <c r="I32" s="595"/>
      <c r="J32" s="595"/>
      <c r="K32" s="595"/>
      <c r="L32" s="595"/>
      <c r="M32" s="596"/>
    </row>
    <row r="33" spans="2:13" ht="15.75" thickBot="1" x14ac:dyDescent="0.3">
      <c r="B33" s="592"/>
      <c r="C33" s="593"/>
      <c r="D33" s="597"/>
      <c r="E33" s="598"/>
      <c r="F33" s="598"/>
      <c r="G33" s="598"/>
      <c r="H33" s="598"/>
      <c r="I33" s="598"/>
      <c r="J33" s="598"/>
      <c r="K33" s="598"/>
      <c r="L33" s="598"/>
      <c r="M33" s="599"/>
    </row>
    <row r="34" spans="2:13" ht="60.75" thickBot="1" x14ac:dyDescent="0.3">
      <c r="B34" s="165" t="s">
        <v>11</v>
      </c>
      <c r="C34" s="4" t="s">
        <v>4</v>
      </c>
      <c r="D34" s="18" t="s">
        <v>13</v>
      </c>
      <c r="E34" s="21" t="s">
        <v>28</v>
      </c>
      <c r="F34" s="6" t="s">
        <v>5</v>
      </c>
      <c r="G34" s="170" t="s">
        <v>6</v>
      </c>
      <c r="H34" s="6" t="s">
        <v>7</v>
      </c>
      <c r="I34" s="79" t="s">
        <v>89</v>
      </c>
      <c r="J34" s="160" t="s">
        <v>8</v>
      </c>
      <c r="K34" s="161" t="s">
        <v>105</v>
      </c>
      <c r="L34" s="6" t="s">
        <v>9</v>
      </c>
      <c r="M34" s="5" t="s">
        <v>10</v>
      </c>
    </row>
    <row r="35" spans="2:13" ht="30.75" thickBot="1" x14ac:dyDescent="0.3">
      <c r="B35" s="18">
        <v>2</v>
      </c>
      <c r="C35" s="182" t="s">
        <v>90</v>
      </c>
      <c r="D35" s="148" t="s">
        <v>16</v>
      </c>
      <c r="E35" s="255">
        <v>319.2</v>
      </c>
      <c r="F35" s="50">
        <f t="shared" ref="F35:F43" si="0">ROUND(E35*G35,0)</f>
        <v>4788</v>
      </c>
      <c r="G35" s="70">
        <v>15</v>
      </c>
      <c r="H35" s="25">
        <v>0</v>
      </c>
      <c r="I35" s="119">
        <f>ROUND((E35/4)*H35,0)</f>
        <v>0</v>
      </c>
      <c r="J35" s="50"/>
      <c r="K35" s="52"/>
      <c r="L35" s="222">
        <f t="shared" ref="L35:L43" si="1">F35+I35+K35</f>
        <v>4788</v>
      </c>
      <c r="M35" s="10"/>
    </row>
    <row r="36" spans="2:13" ht="30" customHeight="1" thickBot="1" x14ac:dyDescent="0.3">
      <c r="B36" s="61">
        <v>3</v>
      </c>
      <c r="C36" s="103" t="s">
        <v>19</v>
      </c>
      <c r="D36" s="48" t="s">
        <v>20</v>
      </c>
      <c r="E36" s="50">
        <v>265.33</v>
      </c>
      <c r="F36" s="52">
        <f t="shared" si="0"/>
        <v>3980</v>
      </c>
      <c r="G36" s="62">
        <v>15</v>
      </c>
      <c r="H36" s="62"/>
      <c r="I36" s="50"/>
      <c r="J36" s="50"/>
      <c r="K36" s="50"/>
      <c r="L36" s="222">
        <f t="shared" si="1"/>
        <v>3980</v>
      </c>
      <c r="M36" s="48"/>
    </row>
    <row r="37" spans="2:13" ht="30" customHeight="1" thickBot="1" x14ac:dyDescent="0.3">
      <c r="B37" s="40">
        <v>4</v>
      </c>
      <c r="C37" s="103" t="s">
        <v>187</v>
      </c>
      <c r="D37" s="48" t="s">
        <v>20</v>
      </c>
      <c r="E37" s="50">
        <v>266.66000000000003</v>
      </c>
      <c r="F37" s="52">
        <f t="shared" ref="F37" si="2">ROUND(E37*G37,0)</f>
        <v>4000</v>
      </c>
      <c r="G37" s="62">
        <v>15</v>
      </c>
      <c r="H37" s="257">
        <v>9</v>
      </c>
      <c r="I37" s="119">
        <f>ROUND((E37/4)*H37,0)</f>
        <v>600</v>
      </c>
      <c r="J37" s="43"/>
      <c r="K37" s="45"/>
      <c r="L37" s="223">
        <f t="shared" ref="L37" si="3">F37+I37+K37</f>
        <v>4600</v>
      </c>
      <c r="M37" s="53"/>
    </row>
    <row r="38" spans="2:13" ht="30" customHeight="1" thickBot="1" x14ac:dyDescent="0.3">
      <c r="B38" s="61">
        <v>5</v>
      </c>
      <c r="C38" s="103" t="s">
        <v>149</v>
      </c>
      <c r="D38" s="48" t="s">
        <v>20</v>
      </c>
      <c r="E38" s="163">
        <v>320</v>
      </c>
      <c r="F38" s="50">
        <f t="shared" si="0"/>
        <v>4800</v>
      </c>
      <c r="G38" s="51">
        <v>15</v>
      </c>
      <c r="H38" s="25">
        <v>0</v>
      </c>
      <c r="I38" s="119">
        <f>ROUND((E38/4)*H38,0)</f>
        <v>0</v>
      </c>
      <c r="J38" s="50"/>
      <c r="K38" s="52"/>
      <c r="L38" s="222">
        <f t="shared" si="1"/>
        <v>4800</v>
      </c>
      <c r="M38" s="53"/>
    </row>
    <row r="39" spans="2:13" ht="30" customHeight="1" thickBot="1" x14ac:dyDescent="0.3">
      <c r="B39" s="47">
        <v>6</v>
      </c>
      <c r="C39" s="173" t="s">
        <v>21</v>
      </c>
      <c r="D39" s="48" t="s">
        <v>20</v>
      </c>
      <c r="E39" s="163">
        <v>265.33</v>
      </c>
      <c r="F39" s="50">
        <f t="shared" si="0"/>
        <v>3980</v>
      </c>
      <c r="G39" s="51">
        <v>15</v>
      </c>
      <c r="H39" s="62"/>
      <c r="I39" s="50"/>
      <c r="J39" s="50"/>
      <c r="K39" s="52"/>
      <c r="L39" s="222">
        <f t="shared" si="1"/>
        <v>3980</v>
      </c>
      <c r="M39" s="53"/>
    </row>
    <row r="40" spans="2:13" ht="30" customHeight="1" thickBot="1" x14ac:dyDescent="0.3">
      <c r="B40" s="47">
        <v>7</v>
      </c>
      <c r="C40" s="173" t="s">
        <v>188</v>
      </c>
      <c r="D40" s="48" t="s">
        <v>189</v>
      </c>
      <c r="E40" s="50">
        <v>284.3</v>
      </c>
      <c r="F40" s="52">
        <f t="shared" si="0"/>
        <v>3696</v>
      </c>
      <c r="G40" s="62">
        <v>13</v>
      </c>
      <c r="H40" s="257">
        <v>0</v>
      </c>
      <c r="I40" s="119">
        <f>ROUND((E40/4)*H40,0)</f>
        <v>0</v>
      </c>
      <c r="J40" s="43"/>
      <c r="K40" s="45"/>
      <c r="L40" s="223">
        <f t="shared" si="1"/>
        <v>3696</v>
      </c>
      <c r="M40" s="53"/>
    </row>
    <row r="41" spans="2:13" ht="30.75" customHeight="1" thickBot="1" x14ac:dyDescent="0.3">
      <c r="B41" s="61">
        <v>8</v>
      </c>
      <c r="C41" s="285" t="s">
        <v>181</v>
      </c>
      <c r="D41" s="48" t="s">
        <v>182</v>
      </c>
      <c r="E41" s="163">
        <v>320</v>
      </c>
      <c r="F41" s="50">
        <f t="shared" si="0"/>
        <v>4800</v>
      </c>
      <c r="G41" s="51">
        <v>15</v>
      </c>
      <c r="H41" s="25">
        <v>0</v>
      </c>
      <c r="I41" s="119">
        <f>ROUND((E41/4)*H41,0)</f>
        <v>0</v>
      </c>
      <c r="J41" s="50"/>
      <c r="K41" s="52"/>
      <c r="L41" s="222">
        <f t="shared" si="1"/>
        <v>4800</v>
      </c>
      <c r="M41" s="48"/>
    </row>
    <row r="42" spans="2:13" ht="30" customHeight="1" thickBot="1" x14ac:dyDescent="0.3">
      <c r="B42" s="40">
        <v>9</v>
      </c>
      <c r="C42" s="183" t="s">
        <v>22</v>
      </c>
      <c r="D42" s="212" t="s">
        <v>23</v>
      </c>
      <c r="E42" s="256">
        <f>5075.2/15</f>
        <v>338.34666666666664</v>
      </c>
      <c r="F42" s="50">
        <f t="shared" si="0"/>
        <v>5075</v>
      </c>
      <c r="G42" s="71">
        <v>15</v>
      </c>
      <c r="H42" s="257">
        <v>18</v>
      </c>
      <c r="I42" s="119">
        <f>ROUND((E42/4)*H42,0)</f>
        <v>1523</v>
      </c>
      <c r="J42" s="261">
        <v>1</v>
      </c>
      <c r="K42" s="120">
        <f t="shared" ref="K42" si="4">ROUND((E42*2)*J42,0)</f>
        <v>677</v>
      </c>
      <c r="L42" s="223">
        <f>F42+I42+K42</f>
        <v>7275</v>
      </c>
      <c r="M42" s="46"/>
    </row>
    <row r="43" spans="2:13" ht="30" customHeight="1" thickBot="1" x14ac:dyDescent="0.3">
      <c r="B43" s="17">
        <v>10</v>
      </c>
      <c r="C43" s="184" t="s">
        <v>24</v>
      </c>
      <c r="D43" s="29" t="s">
        <v>25</v>
      </c>
      <c r="E43" s="255">
        <v>319.2</v>
      </c>
      <c r="F43" s="50">
        <f t="shared" si="0"/>
        <v>4788</v>
      </c>
      <c r="G43" s="51">
        <v>15</v>
      </c>
      <c r="H43" s="25">
        <v>0</v>
      </c>
      <c r="I43" s="119">
        <f>ROUND((E43/4)*H43,0)</f>
        <v>0</v>
      </c>
      <c r="J43" s="50"/>
      <c r="K43" s="52"/>
      <c r="L43" s="222">
        <f t="shared" si="1"/>
        <v>4788</v>
      </c>
      <c r="M43" s="3"/>
    </row>
    <row r="44" spans="2:13" ht="21" customHeight="1" thickBot="1" x14ac:dyDescent="0.3">
      <c r="B44" s="17"/>
      <c r="C44" s="184" t="s">
        <v>129</v>
      </c>
      <c r="D44" s="653"/>
      <c r="E44" s="654"/>
      <c r="F44" s="654"/>
      <c r="G44" s="654"/>
      <c r="H44" s="654"/>
      <c r="I44" s="654"/>
      <c r="J44" s="654"/>
      <c r="K44" s="655"/>
      <c r="L44" s="141">
        <f>SUM(L35:L43)</f>
        <v>42707</v>
      </c>
      <c r="M44" s="3"/>
    </row>
    <row r="45" spans="2:13" ht="21" customHeight="1" x14ac:dyDescent="0.25">
      <c r="B45" s="271"/>
      <c r="C45" s="279"/>
      <c r="D45" s="280"/>
      <c r="E45" s="280"/>
      <c r="F45" s="280"/>
      <c r="G45" s="280"/>
      <c r="H45" s="280"/>
      <c r="I45" s="280"/>
      <c r="J45" s="280"/>
      <c r="K45" s="280"/>
      <c r="L45" s="281"/>
    </row>
    <row r="46" spans="2:13" ht="21" customHeight="1" x14ac:dyDescent="0.25">
      <c r="B46" s="271"/>
      <c r="C46" s="279"/>
      <c r="D46" s="280"/>
      <c r="E46" s="280"/>
      <c r="F46" s="280"/>
      <c r="G46" s="280"/>
      <c r="H46" s="280"/>
      <c r="I46" s="280"/>
      <c r="J46" s="280"/>
      <c r="K46" s="280"/>
      <c r="L46" s="281"/>
    </row>
    <row r="47" spans="2:13" ht="15.75" thickBot="1" x14ac:dyDescent="0.3">
      <c r="F47" s="45"/>
    </row>
    <row r="48" spans="2:13" x14ac:dyDescent="0.25">
      <c r="B48" s="600"/>
      <c r="C48" s="601"/>
      <c r="D48" s="606" t="s">
        <v>0</v>
      </c>
      <c r="E48" s="606"/>
      <c r="F48" s="606"/>
      <c r="G48" s="606"/>
      <c r="H48" s="606"/>
      <c r="I48" s="606"/>
      <c r="J48" s="606"/>
      <c r="K48" s="606"/>
      <c r="L48" s="606"/>
      <c r="M48" s="607"/>
    </row>
    <row r="49" spans="2:15" x14ac:dyDescent="0.25">
      <c r="B49" s="602"/>
      <c r="C49" s="603"/>
      <c r="D49" s="608"/>
      <c r="E49" s="608"/>
      <c r="F49" s="608"/>
      <c r="G49" s="608"/>
      <c r="H49" s="608"/>
      <c r="I49" s="608"/>
      <c r="J49" s="608"/>
      <c r="K49" s="608"/>
      <c r="L49" s="608"/>
      <c r="M49" s="609"/>
    </row>
    <row r="50" spans="2:15" x14ac:dyDescent="0.25">
      <c r="B50" s="602"/>
      <c r="C50" s="603"/>
      <c r="D50" s="610" t="str">
        <f>+D5</f>
        <v>PAGO QUINCENAL DEL 16 AL 31 DE MARZO DEL 2025</v>
      </c>
      <c r="E50" s="610"/>
      <c r="F50" s="610"/>
      <c r="G50" s="610"/>
      <c r="H50" s="610"/>
      <c r="I50" s="610"/>
      <c r="J50" s="610"/>
      <c r="K50" s="610"/>
      <c r="L50" s="610"/>
      <c r="M50" s="611"/>
    </row>
    <row r="51" spans="2:15" ht="36.75" customHeight="1" thickBot="1" x14ac:dyDescent="0.3">
      <c r="B51" s="604"/>
      <c r="C51" s="605"/>
      <c r="D51" s="598"/>
      <c r="E51" s="598"/>
      <c r="F51" s="598"/>
      <c r="G51" s="598"/>
      <c r="H51" s="598"/>
      <c r="I51" s="598"/>
      <c r="J51" s="598"/>
      <c r="K51" s="598"/>
      <c r="L51" s="598"/>
      <c r="M51" s="599"/>
    </row>
    <row r="52" spans="2:15" x14ac:dyDescent="0.25">
      <c r="B52" s="590" t="s">
        <v>2</v>
      </c>
      <c r="C52" s="591"/>
      <c r="D52" s="594" t="s">
        <v>26</v>
      </c>
      <c r="E52" s="595"/>
      <c r="F52" s="595"/>
      <c r="G52" s="595"/>
      <c r="H52" s="595"/>
      <c r="I52" s="595"/>
      <c r="J52" s="595"/>
      <c r="K52" s="595"/>
      <c r="L52" s="595"/>
      <c r="M52" s="596"/>
    </row>
    <row r="53" spans="2:15" ht="15.75" thickBot="1" x14ac:dyDescent="0.3">
      <c r="B53" s="592"/>
      <c r="C53" s="593"/>
      <c r="D53" s="597"/>
      <c r="E53" s="598"/>
      <c r="F53" s="598"/>
      <c r="G53" s="598"/>
      <c r="H53" s="598"/>
      <c r="I53" s="598"/>
      <c r="J53" s="598"/>
      <c r="K53" s="598"/>
      <c r="L53" s="598"/>
      <c r="M53" s="599"/>
    </row>
    <row r="54" spans="2:15" ht="60.75" thickBot="1" x14ac:dyDescent="0.3">
      <c r="B54" s="176" t="s">
        <v>11</v>
      </c>
      <c r="C54" s="17" t="s">
        <v>4</v>
      </c>
      <c r="D54" s="18" t="s">
        <v>13</v>
      </c>
      <c r="E54" s="21" t="s">
        <v>28</v>
      </c>
      <c r="F54" s="19" t="s">
        <v>5</v>
      </c>
      <c r="G54" s="106" t="s">
        <v>6</v>
      </c>
      <c r="H54" s="6" t="s">
        <v>7</v>
      </c>
      <c r="I54" s="79" t="s">
        <v>89</v>
      </c>
      <c r="J54" s="160" t="s">
        <v>8</v>
      </c>
      <c r="K54" s="161" t="s">
        <v>105</v>
      </c>
      <c r="L54" s="19" t="s">
        <v>9</v>
      </c>
      <c r="M54" s="18" t="s">
        <v>10</v>
      </c>
    </row>
    <row r="55" spans="2:15" ht="30.75" thickBot="1" x14ac:dyDescent="0.3">
      <c r="B55" s="55">
        <v>11</v>
      </c>
      <c r="C55" s="185" t="s">
        <v>27</v>
      </c>
      <c r="D55" s="147" t="s">
        <v>29</v>
      </c>
      <c r="E55" s="258">
        <f>5340.6/15</f>
        <v>356.04</v>
      </c>
      <c r="F55" s="50">
        <f t="shared" ref="F55:F60" si="5">ROUND(E55*G55,0)</f>
        <v>5341</v>
      </c>
      <c r="G55" s="60">
        <v>15</v>
      </c>
      <c r="H55" s="25">
        <v>4</v>
      </c>
      <c r="I55" s="259">
        <f>ROUND((E55/4)*H55,0)</f>
        <v>356</v>
      </c>
      <c r="J55" s="261">
        <v>1</v>
      </c>
      <c r="K55" s="120">
        <f t="shared" ref="K55:K60" si="6">ROUND((E55*2)*J55,0)</f>
        <v>712</v>
      </c>
      <c r="L55" s="219">
        <f>F55+I55+K55</f>
        <v>6409</v>
      </c>
      <c r="M55" s="57"/>
      <c r="O55" s="142"/>
    </row>
    <row r="56" spans="2:15" ht="30.75" thickBot="1" x14ac:dyDescent="0.3">
      <c r="B56" s="61">
        <v>12</v>
      </c>
      <c r="C56" s="116" t="s">
        <v>30</v>
      </c>
      <c r="D56" s="76" t="s">
        <v>31</v>
      </c>
      <c r="E56" s="255">
        <f>4077.2/15</f>
        <v>271.81333333333333</v>
      </c>
      <c r="F56" s="559">
        <f t="shared" si="5"/>
        <v>4077</v>
      </c>
      <c r="G56" s="62">
        <v>15</v>
      </c>
      <c r="H56" s="25"/>
      <c r="I56" s="259">
        <f>ROUND((E56/4)*H56,0)</f>
        <v>0</v>
      </c>
      <c r="J56" s="261">
        <v>1</v>
      </c>
      <c r="K56" s="120">
        <f t="shared" si="6"/>
        <v>544</v>
      </c>
      <c r="L56" s="219">
        <f t="shared" ref="L56:L60" si="7">F56+I56+K56</f>
        <v>4621</v>
      </c>
      <c r="M56" s="48"/>
    </row>
    <row r="57" spans="2:15" ht="27.75" customHeight="1" thickBot="1" x14ac:dyDescent="0.3">
      <c r="B57" s="61">
        <v>13</v>
      </c>
      <c r="C57" s="116" t="s">
        <v>34</v>
      </c>
      <c r="D57" s="76" t="s">
        <v>35</v>
      </c>
      <c r="E57" s="255">
        <v>258.93333333333334</v>
      </c>
      <c r="F57" s="50">
        <f t="shared" si="5"/>
        <v>3884</v>
      </c>
      <c r="G57" s="62">
        <v>15</v>
      </c>
      <c r="H57" s="25"/>
      <c r="I57" s="262"/>
      <c r="J57" s="261">
        <v>1</v>
      </c>
      <c r="K57" s="120">
        <f t="shared" si="6"/>
        <v>518</v>
      </c>
      <c r="L57" s="219">
        <f>F57+I57+K57</f>
        <v>4402</v>
      </c>
      <c r="M57" s="48"/>
      <c r="O57" s="142"/>
    </row>
    <row r="58" spans="2:15" ht="21.75" customHeight="1" thickBot="1" x14ac:dyDescent="0.3">
      <c r="B58" s="61">
        <v>14</v>
      </c>
      <c r="C58" s="116" t="s">
        <v>165</v>
      </c>
      <c r="D58" s="76" t="s">
        <v>167</v>
      </c>
      <c r="E58" s="255">
        <v>292.95999999999998</v>
      </c>
      <c r="F58" s="50">
        <f t="shared" si="5"/>
        <v>4394</v>
      </c>
      <c r="G58" s="24">
        <v>15</v>
      </c>
      <c r="H58" s="25">
        <v>0</v>
      </c>
      <c r="I58" s="259">
        <f>ROUND((E58/4)*H58,0)</f>
        <v>0</v>
      </c>
      <c r="J58" s="261">
        <v>0</v>
      </c>
      <c r="K58" s="120">
        <f>ROUND((E58*2)*J58,0)</f>
        <v>0</v>
      </c>
      <c r="L58" s="219">
        <f>F58+I58+K58</f>
        <v>4394</v>
      </c>
      <c r="M58" s="48"/>
      <c r="O58" s="142"/>
    </row>
    <row r="59" spans="2:15" ht="31.5" customHeight="1" thickBot="1" x14ac:dyDescent="0.3">
      <c r="B59" s="61">
        <v>15</v>
      </c>
      <c r="C59" s="162" t="s">
        <v>166</v>
      </c>
      <c r="D59" s="76" t="s">
        <v>167</v>
      </c>
      <c r="E59" s="255">
        <v>292.95999999999998</v>
      </c>
      <c r="F59" s="50">
        <f t="shared" si="5"/>
        <v>4394</v>
      </c>
      <c r="G59" s="62">
        <v>15</v>
      </c>
      <c r="H59" s="25">
        <v>3</v>
      </c>
      <c r="I59" s="259">
        <f>ROUND((E59/4)*H59,0)</f>
        <v>220</v>
      </c>
      <c r="J59" s="261">
        <v>0</v>
      </c>
      <c r="K59" s="120">
        <f>ROUND((E59*2)*J59,0)</f>
        <v>0</v>
      </c>
      <c r="L59" s="219">
        <f>F59+I59+K59</f>
        <v>4614</v>
      </c>
      <c r="M59" s="48"/>
      <c r="O59" s="142"/>
    </row>
    <row r="60" spans="2:15" ht="30.75" thickBot="1" x14ac:dyDescent="0.3">
      <c r="B60" s="61">
        <v>16</v>
      </c>
      <c r="C60" s="162" t="s">
        <v>36</v>
      </c>
      <c r="D60" s="76" t="s">
        <v>35</v>
      </c>
      <c r="E60" s="255">
        <v>258.93333333333334</v>
      </c>
      <c r="F60" s="50">
        <f t="shared" si="5"/>
        <v>3884</v>
      </c>
      <c r="G60" s="62">
        <v>15</v>
      </c>
      <c r="H60" s="25"/>
      <c r="I60" s="262"/>
      <c r="J60" s="261">
        <v>1</v>
      </c>
      <c r="K60" s="120">
        <f t="shared" si="6"/>
        <v>518</v>
      </c>
      <c r="L60" s="219">
        <f t="shared" si="7"/>
        <v>4402</v>
      </c>
      <c r="M60" s="48"/>
    </row>
    <row r="61" spans="2:15" ht="22.5" customHeight="1" thickBot="1" x14ac:dyDescent="0.35">
      <c r="B61" s="95"/>
      <c r="C61" s="98" t="s">
        <v>129</v>
      </c>
      <c r="D61" s="638"/>
      <c r="E61" s="639"/>
      <c r="F61" s="639"/>
      <c r="G61" s="639"/>
      <c r="H61" s="639"/>
      <c r="I61" s="639"/>
      <c r="J61" s="639"/>
      <c r="K61" s="640"/>
      <c r="L61" s="99">
        <f>SUM(L55:L60)</f>
        <v>28842</v>
      </c>
      <c r="M61" s="3"/>
    </row>
    <row r="62" spans="2:15" ht="22.5" customHeight="1" x14ac:dyDescent="0.3">
      <c r="C62" s="203"/>
      <c r="D62" s="277"/>
      <c r="E62" s="277"/>
      <c r="F62" s="277"/>
      <c r="G62" s="277"/>
      <c r="H62" s="277"/>
      <c r="I62" s="277"/>
      <c r="J62" s="277"/>
      <c r="K62" s="277"/>
      <c r="L62" s="204"/>
    </row>
    <row r="63" spans="2:15" ht="22.5" customHeight="1" x14ac:dyDescent="0.3">
      <c r="C63" s="203"/>
      <c r="D63" s="277"/>
      <c r="E63" s="277"/>
      <c r="F63" s="277"/>
      <c r="G63" s="277"/>
      <c r="H63" s="277"/>
      <c r="I63" s="277"/>
      <c r="J63" s="277"/>
      <c r="K63" s="277"/>
      <c r="L63" s="204"/>
    </row>
    <row r="64" spans="2:15" ht="22.5" customHeight="1" x14ac:dyDescent="0.3">
      <c r="C64" s="203"/>
      <c r="D64" s="277"/>
      <c r="E64" s="277"/>
      <c r="F64" s="277"/>
      <c r="G64" s="277"/>
      <c r="H64" s="277"/>
      <c r="I64" s="277"/>
      <c r="J64" s="277"/>
      <c r="K64" s="277"/>
      <c r="L64" s="204"/>
    </row>
    <row r="65" spans="2:16" ht="22.5" customHeight="1" x14ac:dyDescent="0.3">
      <c r="C65" s="203"/>
      <c r="D65" s="277"/>
      <c r="E65" s="277"/>
      <c r="F65" s="277"/>
      <c r="G65" s="277"/>
      <c r="H65" s="277"/>
      <c r="I65" s="277"/>
      <c r="J65" s="277"/>
      <c r="K65" s="277"/>
      <c r="L65" s="204"/>
    </row>
    <row r="66" spans="2:16" ht="22.5" customHeight="1" x14ac:dyDescent="0.3">
      <c r="C66" s="203"/>
      <c r="D66" s="277"/>
      <c r="E66" s="277"/>
      <c r="F66" s="277"/>
      <c r="G66" s="277"/>
      <c r="H66" s="277"/>
      <c r="I66" s="277"/>
      <c r="J66" s="277"/>
      <c r="K66" s="277"/>
      <c r="L66" s="204"/>
    </row>
    <row r="67" spans="2:16" ht="22.5" customHeight="1" x14ac:dyDescent="0.3">
      <c r="C67" s="203"/>
      <c r="D67" s="277"/>
      <c r="E67" s="277"/>
      <c r="F67" s="277"/>
      <c r="G67" s="277"/>
      <c r="H67" s="277"/>
      <c r="I67" s="277"/>
      <c r="J67" s="277"/>
      <c r="K67" s="277"/>
      <c r="L67" s="204"/>
    </row>
    <row r="68" spans="2:16" ht="22.5" customHeight="1" x14ac:dyDescent="0.3">
      <c r="C68" s="203"/>
      <c r="D68" s="277"/>
      <c r="E68" s="277"/>
      <c r="F68" s="277"/>
      <c r="G68" s="277"/>
      <c r="H68" s="277"/>
      <c r="I68" s="277"/>
      <c r="J68" s="277"/>
      <c r="K68" s="277"/>
      <c r="L68" s="204"/>
    </row>
    <row r="69" spans="2:16" ht="15.75" thickBot="1" x14ac:dyDescent="0.3">
      <c r="F69" s="45"/>
    </row>
    <row r="70" spans="2:16" x14ac:dyDescent="0.25">
      <c r="B70" s="600">
        <f ca="1">B70:M102</f>
        <v>0</v>
      </c>
      <c r="C70" s="601"/>
      <c r="D70" s="606" t="s">
        <v>0</v>
      </c>
      <c r="E70" s="606"/>
      <c r="F70" s="606"/>
      <c r="G70" s="606"/>
      <c r="H70" s="606"/>
      <c r="I70" s="606"/>
      <c r="J70" s="606"/>
      <c r="K70" s="606"/>
      <c r="L70" s="606"/>
      <c r="M70" s="607"/>
    </row>
    <row r="71" spans="2:16" x14ac:dyDescent="0.25">
      <c r="B71" s="602"/>
      <c r="C71" s="603"/>
      <c r="D71" s="608"/>
      <c r="E71" s="608"/>
      <c r="F71" s="608"/>
      <c r="G71" s="608"/>
      <c r="H71" s="608"/>
      <c r="I71" s="608"/>
      <c r="J71" s="608"/>
      <c r="K71" s="608"/>
      <c r="L71" s="608"/>
      <c r="M71" s="609"/>
    </row>
    <row r="72" spans="2:16" x14ac:dyDescent="0.25">
      <c r="B72" s="602"/>
      <c r="C72" s="603"/>
      <c r="D72" s="610" t="str">
        <f>+D5</f>
        <v>PAGO QUINCENAL DEL 16 AL 31 DE MARZO DEL 2025</v>
      </c>
      <c r="E72" s="610"/>
      <c r="F72" s="610"/>
      <c r="G72" s="610"/>
      <c r="H72" s="610"/>
      <c r="I72" s="610"/>
      <c r="J72" s="610"/>
      <c r="K72" s="610"/>
      <c r="L72" s="610"/>
      <c r="M72" s="611"/>
    </row>
    <row r="73" spans="2:16" ht="45.75" customHeight="1" thickBot="1" x14ac:dyDescent="0.3">
      <c r="B73" s="604"/>
      <c r="C73" s="605"/>
      <c r="D73" s="598"/>
      <c r="E73" s="598"/>
      <c r="F73" s="598"/>
      <c r="G73" s="598"/>
      <c r="H73" s="598"/>
      <c r="I73" s="598"/>
      <c r="J73" s="598"/>
      <c r="K73" s="598"/>
      <c r="L73" s="598"/>
      <c r="M73" s="599"/>
    </row>
    <row r="74" spans="2:16" x14ac:dyDescent="0.25">
      <c r="B74" s="590" t="s">
        <v>2</v>
      </c>
      <c r="C74" s="591"/>
      <c r="D74" s="594" t="s">
        <v>37</v>
      </c>
      <c r="E74" s="595"/>
      <c r="F74" s="595"/>
      <c r="G74" s="595"/>
      <c r="H74" s="595"/>
      <c r="I74" s="595"/>
      <c r="J74" s="595"/>
      <c r="K74" s="595"/>
      <c r="L74" s="595"/>
      <c r="M74" s="596"/>
    </row>
    <row r="75" spans="2:16" ht="15.75" thickBot="1" x14ac:dyDescent="0.3">
      <c r="B75" s="592"/>
      <c r="C75" s="593"/>
      <c r="D75" s="597"/>
      <c r="E75" s="598"/>
      <c r="F75" s="598"/>
      <c r="G75" s="598"/>
      <c r="H75" s="598"/>
      <c r="I75" s="598"/>
      <c r="J75" s="598"/>
      <c r="K75" s="598"/>
      <c r="L75" s="598"/>
      <c r="M75" s="599"/>
    </row>
    <row r="76" spans="2:16" ht="60.75" thickBot="1" x14ac:dyDescent="0.3">
      <c r="B76" s="175" t="s">
        <v>11</v>
      </c>
      <c r="C76" s="17" t="s">
        <v>4</v>
      </c>
      <c r="D76" s="18" t="s">
        <v>13</v>
      </c>
      <c r="E76" s="21" t="s">
        <v>28</v>
      </c>
      <c r="F76" s="19" t="s">
        <v>5</v>
      </c>
      <c r="G76" s="106" t="s">
        <v>6</v>
      </c>
      <c r="H76" s="6" t="s">
        <v>7</v>
      </c>
      <c r="I76" s="160" t="s">
        <v>89</v>
      </c>
      <c r="J76" s="160" t="s">
        <v>8</v>
      </c>
      <c r="K76" s="161" t="s">
        <v>105</v>
      </c>
      <c r="L76" s="19" t="s">
        <v>9</v>
      </c>
      <c r="M76" s="18" t="s">
        <v>10</v>
      </c>
      <c r="P76" t="s">
        <v>178</v>
      </c>
    </row>
    <row r="77" spans="2:16" ht="30" customHeight="1" thickBot="1" x14ac:dyDescent="0.3">
      <c r="B77" s="18">
        <v>17</v>
      </c>
      <c r="C77" s="217" t="s">
        <v>38</v>
      </c>
      <c r="D77" s="148" t="s">
        <v>42</v>
      </c>
      <c r="E77" s="255">
        <v>319.2</v>
      </c>
      <c r="F77" s="50">
        <f t="shared" ref="F77:F82" si="8">ROUND(E77*G77,0)</f>
        <v>4788</v>
      </c>
      <c r="G77" s="24">
        <v>15</v>
      </c>
      <c r="H77" s="25">
        <v>10</v>
      </c>
      <c r="I77" s="259">
        <f>ROUND((E77/4)*H77,0)</f>
        <v>798</v>
      </c>
      <c r="J77" s="261">
        <v>0</v>
      </c>
      <c r="K77" s="120">
        <f>ROUND((E77*2)*J77,0)</f>
        <v>0</v>
      </c>
      <c r="L77" s="225">
        <f t="shared" ref="L77:L81" si="9">F77+I77+K77</f>
        <v>5586</v>
      </c>
      <c r="M77" s="8"/>
    </row>
    <row r="78" spans="2:16" ht="30" customHeight="1" thickBot="1" x14ac:dyDescent="0.3">
      <c r="B78" s="18">
        <v>18</v>
      </c>
      <c r="C78" s="217" t="s">
        <v>150</v>
      </c>
      <c r="D78" s="148" t="s">
        <v>151</v>
      </c>
      <c r="E78" s="255">
        <v>319.2</v>
      </c>
      <c r="F78" s="50">
        <f t="shared" si="8"/>
        <v>4788</v>
      </c>
      <c r="G78" s="24">
        <v>15</v>
      </c>
      <c r="H78" s="25">
        <v>0</v>
      </c>
      <c r="I78" s="259">
        <f>ROUND((E78/4)*H78,0)</f>
        <v>0</v>
      </c>
      <c r="J78" s="261">
        <v>1</v>
      </c>
      <c r="K78" s="120">
        <f>ROUND((E78*2)*J78,0)</f>
        <v>638</v>
      </c>
      <c r="L78" s="219">
        <f t="shared" si="9"/>
        <v>5426</v>
      </c>
      <c r="M78" s="8"/>
    </row>
    <row r="79" spans="2:16" ht="30" customHeight="1" thickBot="1" x14ac:dyDescent="0.3">
      <c r="B79" s="18">
        <v>19</v>
      </c>
      <c r="C79" s="217" t="s">
        <v>168</v>
      </c>
      <c r="D79" s="148" t="s">
        <v>169</v>
      </c>
      <c r="E79" s="255">
        <v>368.13</v>
      </c>
      <c r="F79" s="50">
        <f t="shared" si="8"/>
        <v>5522</v>
      </c>
      <c r="G79" s="24">
        <v>15</v>
      </c>
      <c r="H79" s="24"/>
      <c r="I79" s="12"/>
      <c r="J79" s="13"/>
      <c r="K79" s="8"/>
      <c r="L79" s="225">
        <f t="shared" si="9"/>
        <v>5522</v>
      </c>
      <c r="M79" s="8"/>
    </row>
    <row r="80" spans="2:16" ht="30" customHeight="1" thickBot="1" x14ac:dyDescent="0.3">
      <c r="B80" s="63">
        <v>20</v>
      </c>
      <c r="C80" s="103" t="s">
        <v>40</v>
      </c>
      <c r="D80" s="76" t="s">
        <v>43</v>
      </c>
      <c r="E80" s="255">
        <v>448.86666666666667</v>
      </c>
      <c r="F80" s="50">
        <f t="shared" si="8"/>
        <v>6733</v>
      </c>
      <c r="G80" s="62">
        <v>15</v>
      </c>
      <c r="H80" s="62"/>
      <c r="I80" s="50"/>
      <c r="J80" s="57"/>
      <c r="K80" s="48"/>
      <c r="L80" s="222">
        <f t="shared" si="9"/>
        <v>6733</v>
      </c>
      <c r="M80" s="48"/>
    </row>
    <row r="81" spans="2:17" ht="30" customHeight="1" thickBot="1" x14ac:dyDescent="0.3">
      <c r="B81" s="61">
        <v>21</v>
      </c>
      <c r="C81" s="162" t="s">
        <v>152</v>
      </c>
      <c r="D81" s="76" t="s">
        <v>44</v>
      </c>
      <c r="E81" s="255">
        <v>501.33333333333331</v>
      </c>
      <c r="F81" s="50">
        <f t="shared" si="8"/>
        <v>7520</v>
      </c>
      <c r="G81" s="62">
        <v>15</v>
      </c>
      <c r="H81" s="62"/>
      <c r="I81" s="52"/>
      <c r="J81" s="48"/>
      <c r="K81" s="48"/>
      <c r="L81" s="219">
        <f t="shared" si="9"/>
        <v>7520</v>
      </c>
      <c r="M81" s="48"/>
      <c r="Q81" s="253">
        <f>SUM(Q76:Q80)</f>
        <v>0</v>
      </c>
    </row>
    <row r="82" spans="2:17" ht="30" customHeight="1" thickBot="1" x14ac:dyDescent="0.3">
      <c r="B82" s="47">
        <v>22</v>
      </c>
      <c r="C82" s="173" t="s">
        <v>183</v>
      </c>
      <c r="D82" s="76" t="s">
        <v>184</v>
      </c>
      <c r="E82" s="255">
        <v>338.4</v>
      </c>
      <c r="F82" s="50">
        <f t="shared" si="8"/>
        <v>5076</v>
      </c>
      <c r="G82" s="62">
        <v>15</v>
      </c>
      <c r="H82" s="25">
        <v>16</v>
      </c>
      <c r="I82" s="259">
        <f>ROUND((E82/4)*H82,0)</f>
        <v>1354</v>
      </c>
      <c r="J82" s="261">
        <v>0</v>
      </c>
      <c r="K82" s="120">
        <f t="shared" ref="K82" si="10">ROUND((E82*2)*J82,0)</f>
        <v>0</v>
      </c>
      <c r="L82" s="222">
        <f>F82+I82+K82</f>
        <v>6430</v>
      </c>
      <c r="M82" s="53"/>
      <c r="Q82" s="253"/>
    </row>
    <row r="83" spans="2:17" ht="18" customHeight="1" thickBot="1" x14ac:dyDescent="0.35">
      <c r="B83" s="95"/>
      <c r="C83" s="98" t="s">
        <v>129</v>
      </c>
      <c r="D83" s="638"/>
      <c r="E83" s="639"/>
      <c r="F83" s="639"/>
      <c r="G83" s="639"/>
      <c r="H83" s="639"/>
      <c r="I83" s="639"/>
      <c r="J83" s="639"/>
      <c r="K83" s="640"/>
      <c r="L83" s="99">
        <f>SUM(L77:L82)</f>
        <v>37217</v>
      </c>
      <c r="M83" s="3"/>
      <c r="Q83" s="253">
        <f>+Q81*0.06</f>
        <v>0</v>
      </c>
    </row>
    <row r="84" spans="2:17" hidden="1" x14ac:dyDescent="0.25"/>
    <row r="90" spans="2:17" ht="15.75" thickBot="1" x14ac:dyDescent="0.3"/>
    <row r="91" spans="2:17" x14ac:dyDescent="0.25">
      <c r="B91" s="600"/>
      <c r="C91" s="601"/>
      <c r="D91" s="606" t="s">
        <v>0</v>
      </c>
      <c r="E91" s="606"/>
      <c r="F91" s="606"/>
      <c r="G91" s="606"/>
      <c r="H91" s="606"/>
      <c r="I91" s="606"/>
      <c r="J91" s="606"/>
      <c r="K91" s="606"/>
      <c r="L91" s="606"/>
      <c r="M91" s="607"/>
      <c r="Q91" s="253"/>
    </row>
    <row r="92" spans="2:17" ht="4.5" customHeight="1" x14ac:dyDescent="0.25">
      <c r="B92" s="602"/>
      <c r="C92" s="603"/>
      <c r="D92" s="608"/>
      <c r="E92" s="608"/>
      <c r="F92" s="608"/>
      <c r="G92" s="608"/>
      <c r="H92" s="608"/>
      <c r="I92" s="608"/>
      <c r="J92" s="608"/>
      <c r="K92" s="608"/>
      <c r="L92" s="608"/>
      <c r="M92" s="609"/>
    </row>
    <row r="93" spans="2:17" x14ac:dyDescent="0.25">
      <c r="B93" s="602"/>
      <c r="C93" s="603"/>
      <c r="D93" s="670" t="str">
        <f>+D5</f>
        <v>PAGO QUINCENAL DEL 16 AL 31 DE MARZO DEL 2025</v>
      </c>
      <c r="E93" s="670"/>
      <c r="F93" s="670"/>
      <c r="G93" s="670"/>
      <c r="H93" s="670"/>
      <c r="I93" s="670"/>
      <c r="J93" s="670"/>
      <c r="K93" s="670"/>
      <c r="L93" s="670"/>
      <c r="M93" s="671"/>
    </row>
    <row r="94" spans="2:17" ht="21.75" customHeight="1" thickBot="1" x14ac:dyDescent="0.3">
      <c r="B94" s="604"/>
      <c r="C94" s="605"/>
      <c r="D94" s="672"/>
      <c r="E94" s="672"/>
      <c r="F94" s="672"/>
      <c r="G94" s="672"/>
      <c r="H94" s="672"/>
      <c r="I94" s="672"/>
      <c r="J94" s="672"/>
      <c r="K94" s="672"/>
      <c r="L94" s="672"/>
      <c r="M94" s="673"/>
    </row>
    <row r="95" spans="2:17" ht="15" customHeight="1" x14ac:dyDescent="0.25">
      <c r="B95" s="636" t="s">
        <v>2</v>
      </c>
      <c r="C95" s="637"/>
      <c r="D95" s="680" t="s">
        <v>45</v>
      </c>
      <c r="E95" s="681"/>
      <c r="F95" s="681"/>
      <c r="G95" s="681"/>
      <c r="H95" s="681"/>
      <c r="I95" s="681"/>
      <c r="J95" s="681"/>
      <c r="K95" s="681"/>
      <c r="L95" s="681"/>
      <c r="M95" s="682"/>
    </row>
    <row r="96" spans="2:17" ht="3.75" customHeight="1" thickBot="1" x14ac:dyDescent="0.3">
      <c r="B96" s="592"/>
      <c r="C96" s="593"/>
      <c r="D96" s="683"/>
      <c r="E96" s="672"/>
      <c r="F96" s="672"/>
      <c r="G96" s="672"/>
      <c r="H96" s="672"/>
      <c r="I96" s="672"/>
      <c r="J96" s="672"/>
      <c r="K96" s="672"/>
      <c r="L96" s="672"/>
      <c r="M96" s="673"/>
    </row>
    <row r="97" spans="2:13" ht="60.75" thickBot="1" x14ac:dyDescent="0.3">
      <c r="B97" s="175" t="s">
        <v>11</v>
      </c>
      <c r="C97" s="17" t="s">
        <v>4</v>
      </c>
      <c r="D97" s="18" t="s">
        <v>13</v>
      </c>
      <c r="E97" s="21" t="s">
        <v>28</v>
      </c>
      <c r="F97" s="19" t="s">
        <v>5</v>
      </c>
      <c r="G97" s="106" t="s">
        <v>6</v>
      </c>
      <c r="H97" s="6" t="s">
        <v>7</v>
      </c>
      <c r="I97" s="79" t="s">
        <v>89</v>
      </c>
      <c r="J97" s="160" t="s">
        <v>8</v>
      </c>
      <c r="K97" s="161" t="s">
        <v>105</v>
      </c>
      <c r="L97" s="19" t="s">
        <v>9</v>
      </c>
      <c r="M97" s="18" t="s">
        <v>10</v>
      </c>
    </row>
    <row r="98" spans="2:13" ht="30.75" thickBot="1" x14ac:dyDescent="0.3">
      <c r="B98" s="55">
        <v>23</v>
      </c>
      <c r="C98" s="115" t="s">
        <v>46</v>
      </c>
      <c r="D98" s="147" t="s">
        <v>47</v>
      </c>
      <c r="E98" s="255">
        <v>431.2</v>
      </c>
      <c r="F98" s="50">
        <f>ROUND(E98*G98,0)</f>
        <v>6468</v>
      </c>
      <c r="G98" s="62">
        <v>15</v>
      </c>
      <c r="H98" s="25">
        <v>18</v>
      </c>
      <c r="I98" s="259">
        <f>ROUND((E98/4)*H98,0)</f>
        <v>1940</v>
      </c>
      <c r="J98" s="261">
        <v>1</v>
      </c>
      <c r="K98" s="120">
        <f t="shared" ref="K98" si="11">ROUND((E98*2)*J98,0)</f>
        <v>862</v>
      </c>
      <c r="L98" s="222">
        <f>F98+I98+K98</f>
        <v>9270</v>
      </c>
      <c r="M98" s="57"/>
    </row>
    <row r="99" spans="2:13" ht="16.5" thickBot="1" x14ac:dyDescent="0.3">
      <c r="B99" s="61">
        <v>24</v>
      </c>
      <c r="C99" s="162" t="s">
        <v>48</v>
      </c>
      <c r="D99" s="48" t="s">
        <v>49</v>
      </c>
      <c r="E99" s="255">
        <v>319.2</v>
      </c>
      <c r="F99" s="50">
        <f>ROUND(E99*G99,0)</f>
        <v>4788</v>
      </c>
      <c r="G99" s="62">
        <v>15</v>
      </c>
      <c r="H99" s="25">
        <v>0</v>
      </c>
      <c r="I99" s="119">
        <f>ROUND((E99/4)*H99,0)</f>
        <v>0</v>
      </c>
      <c r="J99" s="122"/>
      <c r="K99" s="163"/>
      <c r="L99" s="219">
        <f>F99+I99+K99</f>
        <v>4788</v>
      </c>
      <c r="M99" s="48"/>
    </row>
    <row r="100" spans="2:13" ht="30" customHeight="1" thickBot="1" x14ac:dyDescent="0.3">
      <c r="B100" s="61">
        <v>25</v>
      </c>
      <c r="C100" s="162" t="s">
        <v>153</v>
      </c>
      <c r="D100" s="76" t="s">
        <v>154</v>
      </c>
      <c r="E100" s="255">
        <v>416.66</v>
      </c>
      <c r="F100" s="50">
        <f>ROUND(E100*G100,0)</f>
        <v>6250</v>
      </c>
      <c r="G100" s="62">
        <v>15</v>
      </c>
      <c r="H100" s="25">
        <v>0</v>
      </c>
      <c r="I100" s="119">
        <f>ROUND((E100/4)*H100,0)</f>
        <v>0</v>
      </c>
      <c r="J100" s="122"/>
      <c r="K100" s="163"/>
      <c r="L100" s="219">
        <f>F100+I100+K100</f>
        <v>6250</v>
      </c>
      <c r="M100" s="48"/>
    </row>
    <row r="101" spans="2:13" ht="30.75" thickBot="1" x14ac:dyDescent="0.3">
      <c r="B101" s="61">
        <v>26</v>
      </c>
      <c r="C101" s="162" t="s">
        <v>50</v>
      </c>
      <c r="D101" s="48" t="s">
        <v>49</v>
      </c>
      <c r="E101" s="255">
        <v>266.2</v>
      </c>
      <c r="F101" s="50">
        <f>ROUND(E101*G101,0)</f>
        <v>3993</v>
      </c>
      <c r="G101" s="62">
        <v>15</v>
      </c>
      <c r="H101" s="25">
        <v>0</v>
      </c>
      <c r="I101" s="119">
        <f>ROUND((E101/4)*H101,0)</f>
        <v>0</v>
      </c>
      <c r="J101" s="50"/>
      <c r="K101" s="163"/>
      <c r="L101" s="219">
        <f>F101+I101+K101</f>
        <v>3993</v>
      </c>
      <c r="M101" s="48"/>
    </row>
    <row r="102" spans="2:13" ht="15.75" customHeight="1" thickBot="1" x14ac:dyDescent="0.3">
      <c r="B102" s="95"/>
      <c r="C102" s="97" t="s">
        <v>129</v>
      </c>
      <c r="D102" s="2"/>
      <c r="E102" s="2"/>
      <c r="F102" s="2"/>
      <c r="G102" s="2"/>
      <c r="H102" s="2"/>
      <c r="I102" s="2"/>
      <c r="J102" s="2"/>
      <c r="K102" s="2"/>
      <c r="L102" s="99">
        <f>SUM(L98:L100)+L101</f>
        <v>24301</v>
      </c>
      <c r="M102" s="3"/>
    </row>
    <row r="103" spans="2:13" ht="15.75" customHeight="1" thickBot="1" x14ac:dyDescent="0.3">
      <c r="C103" s="207"/>
      <c r="L103" s="204"/>
    </row>
    <row r="104" spans="2:13" x14ac:dyDescent="0.25">
      <c r="B104" s="600"/>
      <c r="C104" s="601"/>
      <c r="D104" s="606" t="s">
        <v>0</v>
      </c>
      <c r="E104" s="606"/>
      <c r="F104" s="606"/>
      <c r="G104" s="606"/>
      <c r="H104" s="606"/>
      <c r="I104" s="606"/>
      <c r="J104" s="606"/>
      <c r="K104" s="606"/>
      <c r="L104" s="606"/>
      <c r="M104" s="607"/>
    </row>
    <row r="105" spans="2:13" x14ac:dyDescent="0.25">
      <c r="B105" s="602"/>
      <c r="C105" s="603"/>
      <c r="D105" s="608"/>
      <c r="E105" s="608"/>
      <c r="F105" s="608"/>
      <c r="G105" s="608"/>
      <c r="H105" s="608"/>
      <c r="I105" s="608"/>
      <c r="J105" s="608"/>
      <c r="K105" s="608"/>
      <c r="L105" s="608"/>
      <c r="M105" s="609"/>
    </row>
    <row r="106" spans="2:13" x14ac:dyDescent="0.25">
      <c r="B106" s="602"/>
      <c r="C106" s="603"/>
      <c r="D106" s="610" t="str">
        <f>+D5</f>
        <v>PAGO QUINCENAL DEL 16 AL 31 DE MARZO DEL 2025</v>
      </c>
      <c r="E106" s="610"/>
      <c r="F106" s="610"/>
      <c r="G106" s="610"/>
      <c r="H106" s="610"/>
      <c r="I106" s="610"/>
      <c r="J106" s="610"/>
      <c r="K106" s="610"/>
      <c r="L106" s="610"/>
      <c r="M106" s="611"/>
    </row>
    <row r="107" spans="2:13" ht="35.25" customHeight="1" thickBot="1" x14ac:dyDescent="0.3">
      <c r="B107" s="604"/>
      <c r="C107" s="605"/>
      <c r="D107" s="598"/>
      <c r="E107" s="598"/>
      <c r="F107" s="598"/>
      <c r="G107" s="598"/>
      <c r="H107" s="598"/>
      <c r="I107" s="598"/>
      <c r="J107" s="598"/>
      <c r="K107" s="598"/>
      <c r="L107" s="598"/>
      <c r="M107" s="599"/>
    </row>
    <row r="108" spans="2:13" ht="15" customHeight="1" x14ac:dyDescent="0.25">
      <c r="B108" s="636" t="s">
        <v>2</v>
      </c>
      <c r="C108" s="637"/>
      <c r="D108" s="594" t="s">
        <v>52</v>
      </c>
      <c r="E108" s="595"/>
      <c r="F108" s="595"/>
      <c r="G108" s="595"/>
      <c r="H108" s="595"/>
      <c r="I108" s="595"/>
      <c r="J108" s="595"/>
      <c r="K108" s="595"/>
      <c r="L108" s="595"/>
      <c r="M108" s="596"/>
    </row>
    <row r="109" spans="2:13" ht="15.75" customHeight="1" thickBot="1" x14ac:dyDescent="0.3">
      <c r="B109" s="592"/>
      <c r="C109" s="593"/>
      <c r="D109" s="597"/>
      <c r="E109" s="598"/>
      <c r="F109" s="598"/>
      <c r="G109" s="598"/>
      <c r="H109" s="598"/>
      <c r="I109" s="598"/>
      <c r="J109" s="598"/>
      <c r="K109" s="598"/>
      <c r="L109" s="598"/>
      <c r="M109" s="599"/>
    </row>
    <row r="110" spans="2:13" ht="60.75" thickBot="1" x14ac:dyDescent="0.3">
      <c r="B110" s="176" t="s">
        <v>11</v>
      </c>
      <c r="C110" s="17" t="s">
        <v>4</v>
      </c>
      <c r="D110" s="18" t="s">
        <v>13</v>
      </c>
      <c r="E110" s="21" t="s">
        <v>28</v>
      </c>
      <c r="F110" s="19" t="s">
        <v>5</v>
      </c>
      <c r="G110" s="106" t="s">
        <v>6</v>
      </c>
      <c r="H110" s="6" t="s">
        <v>7</v>
      </c>
      <c r="I110" s="79" t="s">
        <v>89</v>
      </c>
      <c r="J110" s="160" t="s">
        <v>8</v>
      </c>
      <c r="K110" s="161" t="s">
        <v>105</v>
      </c>
      <c r="L110" s="19" t="s">
        <v>9</v>
      </c>
      <c r="M110" s="18" t="s">
        <v>10</v>
      </c>
    </row>
    <row r="111" spans="2:13" ht="16.5" thickBot="1" x14ac:dyDescent="0.3">
      <c r="B111" s="61">
        <v>27</v>
      </c>
      <c r="C111" s="162" t="s">
        <v>139</v>
      </c>
      <c r="D111" s="29" t="s">
        <v>54</v>
      </c>
      <c r="E111" s="255">
        <v>319.2</v>
      </c>
      <c r="F111" s="255">
        <f>ROUND(E111*G111,0)</f>
        <v>4788</v>
      </c>
      <c r="G111" s="25">
        <v>15</v>
      </c>
      <c r="H111" s="25">
        <v>18</v>
      </c>
      <c r="I111" s="119">
        <f>ROUND((E111/4)*H111,0)</f>
        <v>1436</v>
      </c>
      <c r="J111" s="255"/>
      <c r="K111" s="255"/>
      <c r="L111" s="219">
        <f>F111+I111+K111</f>
        <v>6224</v>
      </c>
      <c r="M111" s="50"/>
    </row>
    <row r="112" spans="2:13" ht="18" customHeight="1" thickBot="1" x14ac:dyDescent="0.3">
      <c r="B112" s="133"/>
      <c r="C112" s="103" t="s">
        <v>129</v>
      </c>
      <c r="D112" s="638"/>
      <c r="E112" s="639"/>
      <c r="F112" s="639"/>
      <c r="G112" s="639"/>
      <c r="H112" s="639"/>
      <c r="I112" s="639"/>
      <c r="J112" s="639"/>
      <c r="K112" s="640"/>
      <c r="L112" s="226">
        <f>L111</f>
        <v>6224</v>
      </c>
      <c r="M112" s="53"/>
    </row>
    <row r="113" spans="2:13" ht="18" customHeight="1" x14ac:dyDescent="0.25">
      <c r="B113" s="42"/>
      <c r="C113" s="117"/>
      <c r="D113" s="277"/>
      <c r="E113" s="277"/>
      <c r="F113" s="277"/>
      <c r="G113" s="277"/>
      <c r="H113" s="277"/>
      <c r="I113" s="277"/>
      <c r="J113" s="277"/>
      <c r="K113" s="277"/>
      <c r="L113" s="286"/>
      <c r="M113" s="42"/>
    </row>
    <row r="114" spans="2:13" ht="15.75" thickBot="1" x14ac:dyDescent="0.3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</row>
    <row r="115" spans="2:13" x14ac:dyDescent="0.25">
      <c r="B115" s="612"/>
      <c r="C115" s="613"/>
      <c r="D115" s="618" t="s">
        <v>0</v>
      </c>
      <c r="E115" s="618"/>
      <c r="F115" s="618"/>
      <c r="G115" s="618"/>
      <c r="H115" s="618"/>
      <c r="I115" s="618"/>
      <c r="J115" s="618"/>
      <c r="K115" s="618"/>
      <c r="L115" s="618"/>
      <c r="M115" s="619"/>
    </row>
    <row r="116" spans="2:13" x14ac:dyDescent="0.25">
      <c r="B116" s="614"/>
      <c r="C116" s="615"/>
      <c r="D116" s="620"/>
      <c r="E116" s="620"/>
      <c r="F116" s="620"/>
      <c r="G116" s="620"/>
      <c r="H116" s="620"/>
      <c r="I116" s="620"/>
      <c r="J116" s="620"/>
      <c r="K116" s="620"/>
      <c r="L116" s="620"/>
      <c r="M116" s="621"/>
    </row>
    <row r="117" spans="2:13" x14ac:dyDescent="0.25">
      <c r="B117" s="614"/>
      <c r="C117" s="615"/>
      <c r="D117" s="670" t="str">
        <f>+D5</f>
        <v>PAGO QUINCENAL DEL 16 AL 31 DE MARZO DEL 2025</v>
      </c>
      <c r="E117" s="670"/>
      <c r="F117" s="670"/>
      <c r="G117" s="670"/>
      <c r="H117" s="670"/>
      <c r="I117" s="670"/>
      <c r="J117" s="670"/>
      <c r="K117" s="670"/>
      <c r="L117" s="670"/>
      <c r="M117" s="671"/>
    </row>
    <row r="118" spans="2:13" ht="33" customHeight="1" thickBot="1" x14ac:dyDescent="0.3">
      <c r="B118" s="616"/>
      <c r="C118" s="617"/>
      <c r="D118" s="672"/>
      <c r="E118" s="672"/>
      <c r="F118" s="672"/>
      <c r="G118" s="672"/>
      <c r="H118" s="672"/>
      <c r="I118" s="672"/>
      <c r="J118" s="672"/>
      <c r="K118" s="672"/>
      <c r="L118" s="672"/>
      <c r="M118" s="673"/>
    </row>
    <row r="119" spans="2:13" ht="15" customHeight="1" x14ac:dyDescent="0.25">
      <c r="B119" s="656" t="s">
        <v>2</v>
      </c>
      <c r="C119" s="657"/>
      <c r="D119" s="674" t="s">
        <v>55</v>
      </c>
      <c r="E119" s="675"/>
      <c r="F119" s="675"/>
      <c r="G119" s="675"/>
      <c r="H119" s="675"/>
      <c r="I119" s="675"/>
      <c r="J119" s="675"/>
      <c r="K119" s="675"/>
      <c r="L119" s="675"/>
      <c r="M119" s="676"/>
    </row>
    <row r="120" spans="2:13" ht="6.75" customHeight="1" thickBot="1" x14ac:dyDescent="0.3">
      <c r="B120" s="628"/>
      <c r="C120" s="629"/>
      <c r="D120" s="677"/>
      <c r="E120" s="678"/>
      <c r="F120" s="678"/>
      <c r="G120" s="678"/>
      <c r="H120" s="678"/>
      <c r="I120" s="678"/>
      <c r="J120" s="678"/>
      <c r="K120" s="678"/>
      <c r="L120" s="678"/>
      <c r="M120" s="679"/>
    </row>
    <row r="121" spans="2:13" ht="60.75" thickBot="1" x14ac:dyDescent="0.3">
      <c r="B121" s="174" t="s">
        <v>11</v>
      </c>
      <c r="C121" s="47" t="s">
        <v>4</v>
      </c>
      <c r="D121" s="61" t="s">
        <v>13</v>
      </c>
      <c r="E121" s="73" t="s">
        <v>28</v>
      </c>
      <c r="F121" s="74" t="s">
        <v>5</v>
      </c>
      <c r="G121" s="136" t="s">
        <v>6</v>
      </c>
      <c r="H121" s="6" t="s">
        <v>7</v>
      </c>
      <c r="I121" s="79" t="s">
        <v>89</v>
      </c>
      <c r="J121" s="160" t="s">
        <v>8</v>
      </c>
      <c r="K121" s="161" t="s">
        <v>105</v>
      </c>
      <c r="L121" s="74" t="s">
        <v>9</v>
      </c>
      <c r="M121" s="61" t="s">
        <v>10</v>
      </c>
    </row>
    <row r="122" spans="2:13" ht="30.75" thickBot="1" x14ac:dyDescent="0.3">
      <c r="B122" s="61">
        <v>28</v>
      </c>
      <c r="C122" s="162" t="s">
        <v>56</v>
      </c>
      <c r="D122" s="76" t="s">
        <v>57</v>
      </c>
      <c r="E122" s="255">
        <v>319.2</v>
      </c>
      <c r="F122" s="50">
        <f>ROUND(E122*G122,0)</f>
        <v>4788</v>
      </c>
      <c r="G122" s="62">
        <v>15</v>
      </c>
      <c r="H122" s="62"/>
      <c r="I122" s="52"/>
      <c r="J122" s="50"/>
      <c r="K122" s="50"/>
      <c r="L122" s="219">
        <f>F122+I122+K122</f>
        <v>4788</v>
      </c>
      <c r="M122" s="48"/>
    </row>
    <row r="123" spans="2:13" ht="21.75" customHeight="1" thickBot="1" x14ac:dyDescent="0.35">
      <c r="B123" s="133"/>
      <c r="C123" s="134" t="s">
        <v>129</v>
      </c>
      <c r="D123" s="647"/>
      <c r="E123" s="648"/>
      <c r="F123" s="648"/>
      <c r="G123" s="648"/>
      <c r="H123" s="648"/>
      <c r="I123" s="648"/>
      <c r="J123" s="648"/>
      <c r="K123" s="649"/>
      <c r="L123" s="135">
        <f>L122</f>
        <v>4788</v>
      </c>
      <c r="M123" s="53"/>
    </row>
    <row r="124" spans="2:13" ht="22.5" customHeight="1" thickBot="1" x14ac:dyDescent="0.35">
      <c r="B124" s="42"/>
      <c r="C124" s="205"/>
      <c r="D124" s="71"/>
      <c r="E124" s="71"/>
      <c r="F124" s="71"/>
      <c r="G124" s="71"/>
      <c r="H124" s="71"/>
      <c r="I124" s="71"/>
      <c r="J124" s="71"/>
      <c r="K124" s="71"/>
      <c r="L124" s="206"/>
      <c r="M124" s="42"/>
    </row>
    <row r="125" spans="2:13" ht="5.25" hidden="1" customHeight="1" thickBot="1" x14ac:dyDescent="0.35">
      <c r="B125" s="42"/>
      <c r="C125" s="205"/>
      <c r="D125" s="71"/>
      <c r="E125" s="71"/>
      <c r="F125" s="71"/>
      <c r="G125" s="71"/>
      <c r="H125" s="71"/>
      <c r="I125" s="71"/>
      <c r="J125" s="71"/>
      <c r="K125" s="71"/>
      <c r="L125" s="206"/>
      <c r="M125" s="42"/>
    </row>
    <row r="126" spans="2:13" x14ac:dyDescent="0.25">
      <c r="B126" s="600"/>
      <c r="C126" s="601"/>
      <c r="D126" s="606" t="s">
        <v>0</v>
      </c>
      <c r="E126" s="606"/>
      <c r="F126" s="606"/>
      <c r="G126" s="606"/>
      <c r="H126" s="606"/>
      <c r="I126" s="606"/>
      <c r="J126" s="606"/>
      <c r="K126" s="606"/>
      <c r="L126" s="606"/>
      <c r="M126" s="607"/>
    </row>
    <row r="127" spans="2:13" x14ac:dyDescent="0.25">
      <c r="B127" s="602"/>
      <c r="C127" s="603"/>
      <c r="D127" s="608"/>
      <c r="E127" s="608"/>
      <c r="F127" s="608"/>
      <c r="G127" s="608"/>
      <c r="H127" s="608"/>
      <c r="I127" s="608"/>
      <c r="J127" s="608"/>
      <c r="K127" s="608"/>
      <c r="L127" s="608"/>
      <c r="M127" s="609"/>
    </row>
    <row r="128" spans="2:13" x14ac:dyDescent="0.25">
      <c r="B128" s="602"/>
      <c r="C128" s="603"/>
      <c r="D128" s="610" t="str">
        <f>+D5</f>
        <v>PAGO QUINCENAL DEL 16 AL 31 DE MARZO DEL 2025</v>
      </c>
      <c r="E128" s="610"/>
      <c r="F128" s="610"/>
      <c r="G128" s="610"/>
      <c r="H128" s="610"/>
      <c r="I128" s="610"/>
      <c r="J128" s="610"/>
      <c r="K128" s="610"/>
      <c r="L128" s="610"/>
      <c r="M128" s="611"/>
    </row>
    <row r="129" spans="2:13" ht="34.5" customHeight="1" thickBot="1" x14ac:dyDescent="0.3">
      <c r="B129" s="604"/>
      <c r="C129" s="605"/>
      <c r="D129" s="598"/>
      <c r="E129" s="598"/>
      <c r="F129" s="598"/>
      <c r="G129" s="598"/>
      <c r="H129" s="598"/>
      <c r="I129" s="598"/>
      <c r="J129" s="598"/>
      <c r="K129" s="598"/>
      <c r="L129" s="598"/>
      <c r="M129" s="599"/>
    </row>
    <row r="130" spans="2:13" ht="15" customHeight="1" x14ac:dyDescent="0.25">
      <c r="B130" s="636" t="s">
        <v>2</v>
      </c>
      <c r="C130" s="637"/>
      <c r="D130" s="594" t="s">
        <v>142</v>
      </c>
      <c r="E130" s="595"/>
      <c r="F130" s="595"/>
      <c r="G130" s="595"/>
      <c r="H130" s="595"/>
      <c r="I130" s="595"/>
      <c r="J130" s="595"/>
      <c r="K130" s="595"/>
      <c r="L130" s="595"/>
      <c r="M130" s="596"/>
    </row>
    <row r="131" spans="2:13" ht="7.5" customHeight="1" thickBot="1" x14ac:dyDescent="0.3">
      <c r="B131" s="592"/>
      <c r="C131" s="593"/>
      <c r="D131" s="597"/>
      <c r="E131" s="598"/>
      <c r="F131" s="598"/>
      <c r="G131" s="598"/>
      <c r="H131" s="598"/>
      <c r="I131" s="598"/>
      <c r="J131" s="598"/>
      <c r="K131" s="598"/>
      <c r="L131" s="598"/>
      <c r="M131" s="599"/>
    </row>
    <row r="132" spans="2:13" ht="47.25" customHeight="1" thickBot="1" x14ac:dyDescent="0.3">
      <c r="B132" s="176" t="s">
        <v>11</v>
      </c>
      <c r="C132" s="17" t="s">
        <v>4</v>
      </c>
      <c r="D132" s="18" t="s">
        <v>13</v>
      </c>
      <c r="E132" s="21" t="s">
        <v>28</v>
      </c>
      <c r="F132" s="19" t="s">
        <v>5</v>
      </c>
      <c r="G132" s="106" t="s">
        <v>6</v>
      </c>
      <c r="H132" s="6" t="s">
        <v>7</v>
      </c>
      <c r="I132" s="79" t="s">
        <v>89</v>
      </c>
      <c r="J132" s="160" t="s">
        <v>8</v>
      </c>
      <c r="K132" s="161" t="s">
        <v>105</v>
      </c>
      <c r="L132" s="19" t="s">
        <v>9</v>
      </c>
      <c r="M132" s="18" t="s">
        <v>10</v>
      </c>
    </row>
    <row r="133" spans="2:13" ht="31.5" customHeight="1" thickBot="1" x14ac:dyDescent="0.3">
      <c r="B133" s="61"/>
      <c r="C133" s="162" t="s">
        <v>143</v>
      </c>
      <c r="D133" s="76" t="s">
        <v>144</v>
      </c>
      <c r="E133" s="255">
        <f>6732.4/15</f>
        <v>448.82666666666665</v>
      </c>
      <c r="F133" s="50">
        <f>ROUND(E133*G133,0)</f>
        <v>4488</v>
      </c>
      <c r="G133" s="62">
        <v>10</v>
      </c>
      <c r="H133" s="62"/>
      <c r="I133" s="52"/>
      <c r="J133" s="13"/>
      <c r="K133" s="50"/>
      <c r="L133" s="219">
        <f>F133+I133+K133</f>
        <v>4488</v>
      </c>
      <c r="M133" s="48"/>
    </row>
    <row r="134" spans="2:13" ht="28.5" customHeight="1" thickBot="1" x14ac:dyDescent="0.3">
      <c r="B134" s="61"/>
      <c r="C134" s="173" t="s">
        <v>155</v>
      </c>
      <c r="D134" s="76" t="s">
        <v>156</v>
      </c>
      <c r="E134" s="255">
        <v>432.16</v>
      </c>
      <c r="F134" s="50">
        <f>ROUND(E134*G134,0)</f>
        <v>6482</v>
      </c>
      <c r="G134" s="62">
        <v>15</v>
      </c>
      <c r="H134" s="62"/>
      <c r="I134" s="52"/>
      <c r="J134" s="13"/>
      <c r="K134" s="50"/>
      <c r="L134" s="219">
        <f>F134+I134+K134</f>
        <v>6482</v>
      </c>
      <c r="M134" s="48"/>
    </row>
    <row r="135" spans="2:13" ht="26.25" customHeight="1" thickBot="1" x14ac:dyDescent="0.3">
      <c r="B135" s="47"/>
      <c r="C135" s="188" t="s">
        <v>129</v>
      </c>
      <c r="D135" s="227"/>
      <c r="E135" s="52"/>
      <c r="F135" s="52"/>
      <c r="G135" s="51"/>
      <c r="H135" s="51"/>
      <c r="I135" s="52"/>
      <c r="J135" s="14"/>
      <c r="K135" s="52"/>
      <c r="L135" s="141">
        <f>L133+L134</f>
        <v>10970</v>
      </c>
      <c r="M135" s="53"/>
    </row>
    <row r="136" spans="2:13" ht="15.75" thickBot="1" x14ac:dyDescent="0.3"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</row>
    <row r="137" spans="2:13" x14ac:dyDescent="0.25">
      <c r="B137" s="612"/>
      <c r="C137" s="613"/>
      <c r="D137" s="618" t="s">
        <v>0</v>
      </c>
      <c r="E137" s="618"/>
      <c r="F137" s="618"/>
      <c r="G137" s="618"/>
      <c r="H137" s="618"/>
      <c r="I137" s="618"/>
      <c r="J137" s="618"/>
      <c r="K137" s="618"/>
      <c r="L137" s="618"/>
      <c r="M137" s="619"/>
    </row>
    <row r="138" spans="2:13" x14ac:dyDescent="0.25">
      <c r="B138" s="614"/>
      <c r="C138" s="615"/>
      <c r="D138" s="620"/>
      <c r="E138" s="620"/>
      <c r="F138" s="620"/>
      <c r="G138" s="620"/>
      <c r="H138" s="620"/>
      <c r="I138" s="620"/>
      <c r="J138" s="620"/>
      <c r="K138" s="620"/>
      <c r="L138" s="620"/>
      <c r="M138" s="621"/>
    </row>
    <row r="139" spans="2:13" x14ac:dyDescent="0.25">
      <c r="B139" s="614"/>
      <c r="C139" s="615"/>
      <c r="D139" s="670" t="str">
        <f>+D5</f>
        <v>PAGO QUINCENAL DEL 16 AL 31 DE MARZO DEL 2025</v>
      </c>
      <c r="E139" s="670"/>
      <c r="F139" s="670"/>
      <c r="G139" s="670"/>
      <c r="H139" s="670"/>
      <c r="I139" s="670"/>
      <c r="J139" s="670"/>
      <c r="K139" s="670"/>
      <c r="L139" s="670"/>
      <c r="M139" s="671"/>
    </row>
    <row r="140" spans="2:13" ht="18.75" customHeight="1" thickBot="1" x14ac:dyDescent="0.3">
      <c r="B140" s="616"/>
      <c r="C140" s="617"/>
      <c r="D140" s="672"/>
      <c r="E140" s="672"/>
      <c r="F140" s="672"/>
      <c r="G140" s="672"/>
      <c r="H140" s="672"/>
      <c r="I140" s="672"/>
      <c r="J140" s="672"/>
      <c r="K140" s="672"/>
      <c r="L140" s="672"/>
      <c r="M140" s="673"/>
    </row>
    <row r="141" spans="2:13" ht="15" customHeight="1" x14ac:dyDescent="0.25">
      <c r="B141" s="656" t="s">
        <v>2</v>
      </c>
      <c r="C141" s="657"/>
      <c r="D141" s="674" t="s">
        <v>60</v>
      </c>
      <c r="E141" s="675"/>
      <c r="F141" s="675"/>
      <c r="G141" s="675"/>
      <c r="H141" s="675"/>
      <c r="I141" s="675"/>
      <c r="J141" s="675"/>
      <c r="K141" s="675"/>
      <c r="L141" s="675"/>
      <c r="M141" s="676"/>
    </row>
    <row r="142" spans="2:13" ht="4.5" customHeight="1" thickBot="1" x14ac:dyDescent="0.3">
      <c r="B142" s="628"/>
      <c r="C142" s="629"/>
      <c r="D142" s="677"/>
      <c r="E142" s="678"/>
      <c r="F142" s="678"/>
      <c r="G142" s="678"/>
      <c r="H142" s="678"/>
      <c r="I142" s="678"/>
      <c r="J142" s="678"/>
      <c r="K142" s="678"/>
      <c r="L142" s="678"/>
      <c r="M142" s="679"/>
    </row>
    <row r="143" spans="2:13" ht="60.75" thickBot="1" x14ac:dyDescent="0.3">
      <c r="B143" s="174" t="s">
        <v>11</v>
      </c>
      <c r="C143" s="47" t="s">
        <v>4</v>
      </c>
      <c r="D143" s="61" t="s">
        <v>13</v>
      </c>
      <c r="E143" s="73" t="s">
        <v>28</v>
      </c>
      <c r="F143" s="74" t="s">
        <v>5</v>
      </c>
      <c r="G143" s="136" t="s">
        <v>6</v>
      </c>
      <c r="H143" s="6" t="s">
        <v>7</v>
      </c>
      <c r="I143" s="79" t="s">
        <v>89</v>
      </c>
      <c r="J143" s="160" t="s">
        <v>8</v>
      </c>
      <c r="K143" s="161" t="s">
        <v>105</v>
      </c>
      <c r="L143" s="74" t="s">
        <v>9</v>
      </c>
      <c r="M143" s="61" t="s">
        <v>10</v>
      </c>
    </row>
    <row r="144" spans="2:13" ht="27" thickBot="1" x14ac:dyDescent="0.3">
      <c r="B144" s="55">
        <v>29</v>
      </c>
      <c r="C144" s="115" t="s">
        <v>61</v>
      </c>
      <c r="D144" s="190" t="s">
        <v>62</v>
      </c>
      <c r="E144" s="255">
        <f>5075/15</f>
        <v>338.33333333333331</v>
      </c>
      <c r="F144" s="50">
        <f>ROUND(E144*G144,0)</f>
        <v>5075</v>
      </c>
      <c r="G144" s="60">
        <v>15</v>
      </c>
      <c r="H144" s="60"/>
      <c r="I144" s="59"/>
      <c r="J144" s="13"/>
      <c r="K144" s="58"/>
      <c r="L144" s="218">
        <f>F144+I144+K144</f>
        <v>5075</v>
      </c>
      <c r="M144" s="57"/>
    </row>
    <row r="145" spans="2:13" ht="30.75" thickBot="1" x14ac:dyDescent="0.3">
      <c r="B145" s="61">
        <v>30</v>
      </c>
      <c r="C145" s="116" t="s">
        <v>140</v>
      </c>
      <c r="D145" s="76" t="s">
        <v>64</v>
      </c>
      <c r="E145" s="255">
        <f>3662.4/15</f>
        <v>244.16</v>
      </c>
      <c r="F145" s="50">
        <f>ROUND(E145*G145,0)</f>
        <v>3662</v>
      </c>
      <c r="G145" s="62">
        <v>15</v>
      </c>
      <c r="H145" s="62"/>
      <c r="I145" s="52"/>
      <c r="J145" s="50"/>
      <c r="K145" s="50"/>
      <c r="L145" s="219">
        <f>F145+I145+K145</f>
        <v>3662</v>
      </c>
      <c r="M145" s="48"/>
    </row>
    <row r="146" spans="2:13" ht="17.25" customHeight="1" thickBot="1" x14ac:dyDescent="0.3">
      <c r="B146" s="47"/>
      <c r="C146" s="103" t="s">
        <v>129</v>
      </c>
      <c r="D146" s="227"/>
      <c r="E146" s="52"/>
      <c r="F146" s="52"/>
      <c r="G146" s="51"/>
      <c r="H146" s="51"/>
      <c r="I146" s="52"/>
      <c r="J146" s="52"/>
      <c r="K146" s="52"/>
      <c r="L146" s="141">
        <f>L144+L145</f>
        <v>8737</v>
      </c>
      <c r="M146" s="53"/>
    </row>
    <row r="147" spans="2:13" ht="15.75" thickBot="1" x14ac:dyDescent="0.3"/>
    <row r="148" spans="2:13" x14ac:dyDescent="0.25">
      <c r="B148" s="600"/>
      <c r="C148" s="601"/>
      <c r="D148" s="606" t="s">
        <v>0</v>
      </c>
      <c r="E148" s="606"/>
      <c r="F148" s="606"/>
      <c r="G148" s="606"/>
      <c r="H148" s="606"/>
      <c r="I148" s="606"/>
      <c r="J148" s="606"/>
      <c r="K148" s="606"/>
      <c r="L148" s="606"/>
      <c r="M148" s="607"/>
    </row>
    <row r="149" spans="2:13" x14ac:dyDescent="0.25">
      <c r="B149" s="602"/>
      <c r="C149" s="603"/>
      <c r="D149" s="608"/>
      <c r="E149" s="608"/>
      <c r="F149" s="608"/>
      <c r="G149" s="608"/>
      <c r="H149" s="608"/>
      <c r="I149" s="608"/>
      <c r="J149" s="608"/>
      <c r="K149" s="608"/>
      <c r="L149" s="608"/>
      <c r="M149" s="609"/>
    </row>
    <row r="150" spans="2:13" x14ac:dyDescent="0.25">
      <c r="B150" s="602"/>
      <c r="C150" s="603"/>
      <c r="D150" s="610" t="str">
        <f>+D5</f>
        <v>PAGO QUINCENAL DEL 16 AL 31 DE MARZO DEL 2025</v>
      </c>
      <c r="E150" s="610"/>
      <c r="F150" s="610"/>
      <c r="G150" s="610"/>
      <c r="H150" s="610"/>
      <c r="I150" s="610"/>
      <c r="J150" s="610"/>
      <c r="K150" s="610"/>
      <c r="L150" s="610"/>
      <c r="M150" s="611"/>
    </row>
    <row r="151" spans="2:13" ht="46.5" customHeight="1" thickBot="1" x14ac:dyDescent="0.3">
      <c r="B151" s="604"/>
      <c r="C151" s="605"/>
      <c r="D151" s="598"/>
      <c r="E151" s="598"/>
      <c r="F151" s="598"/>
      <c r="G151" s="598"/>
      <c r="H151" s="598"/>
      <c r="I151" s="598"/>
      <c r="J151" s="598"/>
      <c r="K151" s="598"/>
      <c r="L151" s="598"/>
      <c r="M151" s="599"/>
    </row>
    <row r="152" spans="2:13" ht="15" customHeight="1" x14ac:dyDescent="0.25">
      <c r="B152" s="636" t="s">
        <v>2</v>
      </c>
      <c r="C152" s="637"/>
      <c r="D152" s="594" t="s">
        <v>65</v>
      </c>
      <c r="E152" s="595"/>
      <c r="F152" s="595"/>
      <c r="G152" s="595"/>
      <c r="H152" s="595"/>
      <c r="I152" s="595"/>
      <c r="J152" s="595"/>
      <c r="K152" s="595"/>
      <c r="L152" s="595"/>
      <c r="M152" s="596"/>
    </row>
    <row r="153" spans="2:13" ht="15.75" customHeight="1" thickBot="1" x14ac:dyDescent="0.3">
      <c r="B153" s="592"/>
      <c r="C153" s="593"/>
      <c r="D153" s="597"/>
      <c r="E153" s="598"/>
      <c r="F153" s="598"/>
      <c r="G153" s="598"/>
      <c r="H153" s="598"/>
      <c r="I153" s="598"/>
      <c r="J153" s="598"/>
      <c r="K153" s="598"/>
      <c r="L153" s="598"/>
      <c r="M153" s="599"/>
    </row>
    <row r="154" spans="2:13" ht="60.75" thickBot="1" x14ac:dyDescent="0.3">
      <c r="B154" s="176" t="s">
        <v>11</v>
      </c>
      <c r="C154" s="17" t="s">
        <v>4</v>
      </c>
      <c r="D154" s="18" t="s">
        <v>13</v>
      </c>
      <c r="E154" s="21" t="s">
        <v>28</v>
      </c>
      <c r="F154" s="19" t="s">
        <v>5</v>
      </c>
      <c r="G154" s="106" t="s">
        <v>6</v>
      </c>
      <c r="H154" s="6" t="s">
        <v>7</v>
      </c>
      <c r="I154" s="21" t="s">
        <v>89</v>
      </c>
      <c r="J154" s="96" t="s">
        <v>8</v>
      </c>
      <c r="K154" s="161" t="s">
        <v>105</v>
      </c>
      <c r="L154" s="19" t="s">
        <v>9</v>
      </c>
      <c r="M154" s="18" t="s">
        <v>10</v>
      </c>
    </row>
    <row r="155" spans="2:13" ht="30.75" thickBot="1" x14ac:dyDescent="0.3">
      <c r="B155" s="55">
        <v>31</v>
      </c>
      <c r="C155" s="115" t="s">
        <v>66</v>
      </c>
      <c r="D155" s="147" t="s">
        <v>67</v>
      </c>
      <c r="E155" s="255">
        <v>330.33333333333331</v>
      </c>
      <c r="F155" s="255">
        <f>ROUND(E155*G155,0)</f>
        <v>4955</v>
      </c>
      <c r="G155" s="24">
        <v>15</v>
      </c>
      <c r="H155" s="60"/>
      <c r="I155" s="59"/>
      <c r="J155" s="261">
        <v>1</v>
      </c>
      <c r="K155" s="120">
        <f>ROUND((E155*2)*J155,0)</f>
        <v>661</v>
      </c>
      <c r="L155" s="59">
        <f>F155+I155+K155</f>
        <v>5616</v>
      </c>
      <c r="M155" s="58"/>
    </row>
    <row r="156" spans="2:13" ht="30.75" thickBot="1" x14ac:dyDescent="0.3">
      <c r="B156" s="61">
        <v>32</v>
      </c>
      <c r="C156" s="116" t="s">
        <v>68</v>
      </c>
      <c r="D156" s="76" t="s">
        <v>67</v>
      </c>
      <c r="E156" s="255">
        <v>330.33333333333331</v>
      </c>
      <c r="F156" s="255">
        <f>ROUND(E156*G156,0)</f>
        <v>4955</v>
      </c>
      <c r="G156" s="25">
        <v>15</v>
      </c>
      <c r="H156" s="62"/>
      <c r="I156" s="52"/>
      <c r="J156" s="261">
        <v>1</v>
      </c>
      <c r="K156" s="120">
        <f>ROUND((E156*2)*J156,0)</f>
        <v>661</v>
      </c>
      <c r="L156" s="59">
        <f>F156+I156+K156</f>
        <v>5616</v>
      </c>
      <c r="M156" s="50"/>
    </row>
    <row r="157" spans="2:13" ht="16.5" customHeight="1" thickBot="1" x14ac:dyDescent="0.35">
      <c r="B157" s="133"/>
      <c r="C157" s="134" t="s">
        <v>129</v>
      </c>
      <c r="D157" s="647"/>
      <c r="E157" s="648"/>
      <c r="F157" s="648"/>
      <c r="G157" s="648"/>
      <c r="H157" s="648"/>
      <c r="I157" s="648"/>
      <c r="J157" s="648"/>
      <c r="K157" s="649"/>
      <c r="L157" s="135">
        <f>L155+L156</f>
        <v>11232</v>
      </c>
      <c r="M157" s="244"/>
    </row>
    <row r="158" spans="2:13" ht="24" customHeight="1" thickBot="1" x14ac:dyDescent="0.3">
      <c r="B158" s="42"/>
      <c r="C158" s="42"/>
      <c r="D158" s="42"/>
      <c r="E158" s="42"/>
      <c r="F158" s="254"/>
      <c r="G158" s="42"/>
      <c r="H158" s="42"/>
      <c r="I158" s="42"/>
      <c r="J158" s="42"/>
      <c r="K158" s="42"/>
      <c r="L158" s="42"/>
      <c r="M158" s="42"/>
    </row>
    <row r="159" spans="2:13" x14ac:dyDescent="0.25">
      <c r="B159" s="612"/>
      <c r="C159" s="613"/>
      <c r="D159" s="618" t="s">
        <v>0</v>
      </c>
      <c r="E159" s="618"/>
      <c r="F159" s="618"/>
      <c r="G159" s="618"/>
      <c r="H159" s="618"/>
      <c r="I159" s="618"/>
      <c r="J159" s="618"/>
      <c r="K159" s="618"/>
      <c r="L159" s="618"/>
      <c r="M159" s="619"/>
    </row>
    <row r="160" spans="2:13" x14ac:dyDescent="0.25">
      <c r="B160" s="614"/>
      <c r="C160" s="615"/>
      <c r="D160" s="620"/>
      <c r="E160" s="620"/>
      <c r="F160" s="620"/>
      <c r="G160" s="620"/>
      <c r="H160" s="620"/>
      <c r="I160" s="620"/>
      <c r="J160" s="620"/>
      <c r="K160" s="620"/>
      <c r="L160" s="620"/>
      <c r="M160" s="621"/>
    </row>
    <row r="161" spans="2:13" x14ac:dyDescent="0.25">
      <c r="B161" s="614"/>
      <c r="C161" s="615"/>
      <c r="D161" s="610" t="str">
        <f>+D5</f>
        <v>PAGO QUINCENAL DEL 16 AL 31 DE MARZO DEL 2025</v>
      </c>
      <c r="E161" s="610"/>
      <c r="F161" s="610"/>
      <c r="G161" s="610"/>
      <c r="H161" s="610"/>
      <c r="I161" s="610"/>
      <c r="J161" s="610"/>
      <c r="K161" s="610"/>
      <c r="L161" s="610"/>
      <c r="M161" s="611"/>
    </row>
    <row r="162" spans="2:13" ht="37.5" customHeight="1" thickBot="1" x14ac:dyDescent="0.3">
      <c r="B162" s="616"/>
      <c r="C162" s="617"/>
      <c r="D162" s="598"/>
      <c r="E162" s="598"/>
      <c r="F162" s="598"/>
      <c r="G162" s="598"/>
      <c r="H162" s="598"/>
      <c r="I162" s="598"/>
      <c r="J162" s="598"/>
      <c r="K162" s="598"/>
      <c r="L162" s="598"/>
      <c r="M162" s="599"/>
    </row>
    <row r="163" spans="2:13" ht="15" customHeight="1" x14ac:dyDescent="0.25">
      <c r="B163" s="656" t="s">
        <v>2</v>
      </c>
      <c r="C163" s="657"/>
      <c r="D163" s="630" t="s">
        <v>69</v>
      </c>
      <c r="E163" s="631"/>
      <c r="F163" s="631"/>
      <c r="G163" s="631"/>
      <c r="H163" s="631"/>
      <c r="I163" s="631"/>
      <c r="J163" s="631"/>
      <c r="K163" s="631"/>
      <c r="L163" s="631"/>
      <c r="M163" s="632"/>
    </row>
    <row r="164" spans="2:13" ht="14.25" customHeight="1" thickBot="1" x14ac:dyDescent="0.3">
      <c r="B164" s="628"/>
      <c r="C164" s="629"/>
      <c r="D164" s="633"/>
      <c r="E164" s="624"/>
      <c r="F164" s="624"/>
      <c r="G164" s="624"/>
      <c r="H164" s="624"/>
      <c r="I164" s="624"/>
      <c r="J164" s="624"/>
      <c r="K164" s="624"/>
      <c r="L164" s="624"/>
      <c r="M164" s="625"/>
    </row>
    <row r="165" spans="2:13" ht="36.75" customHeight="1" thickBot="1" x14ac:dyDescent="0.3">
      <c r="B165" s="174" t="s">
        <v>11</v>
      </c>
      <c r="C165" s="47" t="s">
        <v>4</v>
      </c>
      <c r="D165" s="61" t="s">
        <v>13</v>
      </c>
      <c r="E165" s="73" t="s">
        <v>28</v>
      </c>
      <c r="F165" s="74" t="s">
        <v>5</v>
      </c>
      <c r="G165" s="136" t="s">
        <v>6</v>
      </c>
      <c r="H165" s="6" t="s">
        <v>7</v>
      </c>
      <c r="I165" s="19" t="s">
        <v>89</v>
      </c>
      <c r="J165" s="106" t="s">
        <v>8</v>
      </c>
      <c r="K165" s="161" t="s">
        <v>105</v>
      </c>
      <c r="L165" s="74" t="s">
        <v>9</v>
      </c>
      <c r="M165" s="61" t="s">
        <v>10</v>
      </c>
    </row>
    <row r="166" spans="2:13" ht="28.5" customHeight="1" thickBot="1" x14ac:dyDescent="0.3">
      <c r="B166" s="264">
        <v>33</v>
      </c>
      <c r="C166" s="265" t="s">
        <v>157</v>
      </c>
      <c r="D166" s="266" t="s">
        <v>87</v>
      </c>
      <c r="E166" s="74">
        <v>319.2</v>
      </c>
      <c r="F166" s="50">
        <f>ROUND(E166*G166,0)</f>
        <v>4788</v>
      </c>
      <c r="G166" s="60">
        <v>15</v>
      </c>
      <c r="H166" s="60"/>
      <c r="I166" s="59"/>
      <c r="J166" s="13"/>
      <c r="K166" s="58"/>
      <c r="L166" s="59">
        <f>F166+I166+K166</f>
        <v>4788</v>
      </c>
      <c r="M166" s="55"/>
    </row>
    <row r="167" spans="2:13" ht="30" customHeight="1" thickBot="1" x14ac:dyDescent="0.3">
      <c r="B167" s="55">
        <v>34</v>
      </c>
      <c r="C167" s="185" t="s">
        <v>148</v>
      </c>
      <c r="D167" s="147" t="s">
        <v>141</v>
      </c>
      <c r="E167" s="258">
        <v>460</v>
      </c>
      <c r="F167" s="50">
        <f>ROUND(E167*G167,0)</f>
        <v>6900</v>
      </c>
      <c r="G167" s="60">
        <v>15</v>
      </c>
      <c r="H167" s="60"/>
      <c r="I167" s="59"/>
      <c r="J167" s="13"/>
      <c r="K167" s="58"/>
      <c r="L167" s="59">
        <f>F167+I167+K167</f>
        <v>6900</v>
      </c>
      <c r="M167" s="57"/>
    </row>
    <row r="168" spans="2:13" ht="17.25" customHeight="1" thickBot="1" x14ac:dyDescent="0.3">
      <c r="B168" s="47"/>
      <c r="C168" s="173" t="s">
        <v>129</v>
      </c>
      <c r="D168" s="650"/>
      <c r="E168" s="651"/>
      <c r="F168" s="651"/>
      <c r="G168" s="651"/>
      <c r="H168" s="651"/>
      <c r="I168" s="651"/>
      <c r="J168" s="651"/>
      <c r="K168" s="652"/>
      <c r="L168" s="141">
        <f>L167+L166</f>
        <v>11688</v>
      </c>
      <c r="M168" s="53"/>
    </row>
    <row r="169" spans="2:13" ht="15.75" thickBot="1" x14ac:dyDescent="0.3"/>
    <row r="170" spans="2:13" x14ac:dyDescent="0.25">
      <c r="B170" s="600"/>
      <c r="C170" s="601"/>
      <c r="D170" s="606" t="s">
        <v>0</v>
      </c>
      <c r="E170" s="606"/>
      <c r="F170" s="606"/>
      <c r="G170" s="606"/>
      <c r="H170" s="606"/>
      <c r="I170" s="606"/>
      <c r="J170" s="606"/>
      <c r="K170" s="606"/>
      <c r="L170" s="606"/>
      <c r="M170" s="607"/>
    </row>
    <row r="171" spans="2:13" x14ac:dyDescent="0.25">
      <c r="B171" s="602"/>
      <c r="C171" s="603"/>
      <c r="D171" s="608"/>
      <c r="E171" s="608"/>
      <c r="F171" s="608"/>
      <c r="G171" s="608"/>
      <c r="H171" s="608"/>
      <c r="I171" s="608"/>
      <c r="J171" s="608"/>
      <c r="K171" s="608"/>
      <c r="L171" s="608"/>
      <c r="M171" s="609"/>
    </row>
    <row r="172" spans="2:13" x14ac:dyDescent="0.25">
      <c r="B172" s="602"/>
      <c r="C172" s="603"/>
      <c r="D172" s="610" t="str">
        <f>+D5</f>
        <v>PAGO QUINCENAL DEL 16 AL 31 DE MARZO DEL 2025</v>
      </c>
      <c r="E172" s="610"/>
      <c r="F172" s="610"/>
      <c r="G172" s="610"/>
      <c r="H172" s="610"/>
      <c r="I172" s="610"/>
      <c r="J172" s="610"/>
      <c r="K172" s="610"/>
      <c r="L172" s="610"/>
      <c r="M172" s="611"/>
    </row>
    <row r="173" spans="2:13" ht="45.75" customHeight="1" thickBot="1" x14ac:dyDescent="0.3">
      <c r="B173" s="604"/>
      <c r="C173" s="605"/>
      <c r="D173" s="598"/>
      <c r="E173" s="598"/>
      <c r="F173" s="598"/>
      <c r="G173" s="598"/>
      <c r="H173" s="598"/>
      <c r="I173" s="598"/>
      <c r="J173" s="598"/>
      <c r="K173" s="598"/>
      <c r="L173" s="598"/>
      <c r="M173" s="599"/>
    </row>
    <row r="174" spans="2:13" ht="15" customHeight="1" x14ac:dyDescent="0.25">
      <c r="B174" s="636" t="s">
        <v>2</v>
      </c>
      <c r="C174" s="637"/>
      <c r="D174" s="594" t="s">
        <v>79</v>
      </c>
      <c r="E174" s="595"/>
      <c r="F174" s="595"/>
      <c r="G174" s="595"/>
      <c r="H174" s="595"/>
      <c r="I174" s="595"/>
      <c r="J174" s="595"/>
      <c r="K174" s="595"/>
      <c r="L174" s="595"/>
      <c r="M174" s="596"/>
    </row>
    <row r="175" spans="2:13" ht="15.75" customHeight="1" thickBot="1" x14ac:dyDescent="0.3">
      <c r="B175" s="592"/>
      <c r="C175" s="593"/>
      <c r="D175" s="597"/>
      <c r="E175" s="598"/>
      <c r="F175" s="598"/>
      <c r="G175" s="598"/>
      <c r="H175" s="598"/>
      <c r="I175" s="598"/>
      <c r="J175" s="598"/>
      <c r="K175" s="598"/>
      <c r="L175" s="598"/>
      <c r="M175" s="599"/>
    </row>
    <row r="176" spans="2:13" ht="60.75" thickBot="1" x14ac:dyDescent="0.3">
      <c r="B176" s="176" t="s">
        <v>11</v>
      </c>
      <c r="C176" s="17" t="s">
        <v>4</v>
      </c>
      <c r="D176" s="18" t="s">
        <v>13</v>
      </c>
      <c r="E176" s="21" t="s">
        <v>28</v>
      </c>
      <c r="F176" s="19" t="s">
        <v>5</v>
      </c>
      <c r="G176" s="106" t="s">
        <v>6</v>
      </c>
      <c r="H176" s="6" t="s">
        <v>7</v>
      </c>
      <c r="I176" s="79" t="s">
        <v>89</v>
      </c>
      <c r="J176" s="160" t="s">
        <v>8</v>
      </c>
      <c r="K176" s="161" t="s">
        <v>105</v>
      </c>
      <c r="L176" s="19" t="s">
        <v>9</v>
      </c>
      <c r="M176" s="18" t="s">
        <v>10</v>
      </c>
    </row>
    <row r="177" spans="2:13" ht="25.5" thickBot="1" x14ac:dyDescent="0.3">
      <c r="B177" s="18">
        <v>35</v>
      </c>
      <c r="C177" s="193" t="s">
        <v>75</v>
      </c>
      <c r="D177" s="194" t="s">
        <v>80</v>
      </c>
      <c r="E177" s="255">
        <v>338.4</v>
      </c>
      <c r="F177" s="50">
        <f>ROUND(E177*G177,0)</f>
        <v>5076</v>
      </c>
      <c r="G177" s="62">
        <v>15</v>
      </c>
      <c r="H177" s="62"/>
      <c r="I177" s="52"/>
      <c r="J177" s="13"/>
      <c r="K177" s="50"/>
      <c r="L177" s="219">
        <f>F177+I177+K177</f>
        <v>5076</v>
      </c>
      <c r="M177" s="48"/>
    </row>
    <row r="178" spans="2:13" ht="15" customHeight="1" thickBot="1" x14ac:dyDescent="0.3">
      <c r="B178" s="95"/>
      <c r="C178" s="97" t="s">
        <v>129</v>
      </c>
      <c r="D178" s="638"/>
      <c r="E178" s="639"/>
      <c r="F178" s="639"/>
      <c r="G178" s="639"/>
      <c r="H178" s="639"/>
      <c r="I178" s="639"/>
      <c r="J178" s="639"/>
      <c r="K178" s="640"/>
      <c r="L178" s="99">
        <f>L177</f>
        <v>5076</v>
      </c>
      <c r="M178" s="3"/>
    </row>
    <row r="179" spans="2:13" ht="15" customHeight="1" x14ac:dyDescent="0.25">
      <c r="C179" s="207"/>
      <c r="D179" s="277"/>
      <c r="E179" s="277"/>
      <c r="F179" s="277"/>
      <c r="G179" s="277"/>
      <c r="H179" s="277"/>
      <c r="I179" s="277"/>
      <c r="J179" s="277"/>
      <c r="K179" s="277"/>
      <c r="L179" s="204"/>
    </row>
    <row r="180" spans="2:13" ht="15.75" thickBot="1" x14ac:dyDescent="0.3"/>
    <row r="181" spans="2:13" x14ac:dyDescent="0.25">
      <c r="B181" s="600"/>
      <c r="C181" s="601"/>
      <c r="D181" s="606" t="s">
        <v>0</v>
      </c>
      <c r="E181" s="606"/>
      <c r="F181" s="606"/>
      <c r="G181" s="606"/>
      <c r="H181" s="606"/>
      <c r="I181" s="606"/>
      <c r="J181" s="606"/>
      <c r="K181" s="606"/>
      <c r="L181" s="606"/>
      <c r="M181" s="607"/>
    </row>
    <row r="182" spans="2:13" x14ac:dyDescent="0.25">
      <c r="B182" s="602"/>
      <c r="C182" s="603"/>
      <c r="D182" s="608"/>
      <c r="E182" s="608"/>
      <c r="F182" s="608"/>
      <c r="G182" s="608"/>
      <c r="H182" s="608"/>
      <c r="I182" s="608"/>
      <c r="J182" s="608"/>
      <c r="K182" s="608"/>
      <c r="L182" s="608"/>
      <c r="M182" s="609"/>
    </row>
    <row r="183" spans="2:13" x14ac:dyDescent="0.25">
      <c r="B183" s="602"/>
      <c r="C183" s="603"/>
      <c r="D183" s="664" t="str">
        <f>+D5</f>
        <v>PAGO QUINCENAL DEL 16 AL 31 DE MARZO DEL 2025</v>
      </c>
      <c r="E183" s="664"/>
      <c r="F183" s="664"/>
      <c r="G183" s="664"/>
      <c r="H183" s="664"/>
      <c r="I183" s="664"/>
      <c r="J183" s="664"/>
      <c r="K183" s="664"/>
      <c r="L183" s="664"/>
      <c r="M183" s="665"/>
    </row>
    <row r="184" spans="2:13" ht="27.75" customHeight="1" thickBot="1" x14ac:dyDescent="0.3">
      <c r="B184" s="604"/>
      <c r="C184" s="605"/>
      <c r="D184" s="662"/>
      <c r="E184" s="662"/>
      <c r="F184" s="662"/>
      <c r="G184" s="662"/>
      <c r="H184" s="662"/>
      <c r="I184" s="662"/>
      <c r="J184" s="662"/>
      <c r="K184" s="662"/>
      <c r="L184" s="662"/>
      <c r="M184" s="663"/>
    </row>
    <row r="185" spans="2:13" ht="15" customHeight="1" x14ac:dyDescent="0.25">
      <c r="B185" s="636" t="s">
        <v>2</v>
      </c>
      <c r="C185" s="637"/>
      <c r="D185" s="658" t="s">
        <v>76</v>
      </c>
      <c r="E185" s="659"/>
      <c r="F185" s="659"/>
      <c r="G185" s="659"/>
      <c r="H185" s="659"/>
      <c r="I185" s="659"/>
      <c r="J185" s="659"/>
      <c r="K185" s="659"/>
      <c r="L185" s="659"/>
      <c r="M185" s="660"/>
    </row>
    <row r="186" spans="2:13" ht="15.75" customHeight="1" thickBot="1" x14ac:dyDescent="0.3">
      <c r="B186" s="592"/>
      <c r="C186" s="593"/>
      <c r="D186" s="661"/>
      <c r="E186" s="662"/>
      <c r="F186" s="662"/>
      <c r="G186" s="662"/>
      <c r="H186" s="662"/>
      <c r="I186" s="662"/>
      <c r="J186" s="662"/>
      <c r="K186" s="662"/>
      <c r="L186" s="662"/>
      <c r="M186" s="663"/>
    </row>
    <row r="187" spans="2:13" ht="60.75" thickBot="1" x14ac:dyDescent="0.3">
      <c r="B187" s="176" t="s">
        <v>11</v>
      </c>
      <c r="C187" s="17" t="s">
        <v>4</v>
      </c>
      <c r="D187" s="18" t="s">
        <v>13</v>
      </c>
      <c r="E187" s="21" t="s">
        <v>28</v>
      </c>
      <c r="F187" s="19" t="s">
        <v>5</v>
      </c>
      <c r="G187" s="106" t="s">
        <v>6</v>
      </c>
      <c r="H187" s="6" t="s">
        <v>7</v>
      </c>
      <c r="I187" s="79" t="s">
        <v>89</v>
      </c>
      <c r="J187" s="160" t="s">
        <v>8</v>
      </c>
      <c r="K187" s="161" t="s">
        <v>105</v>
      </c>
      <c r="L187" s="19" t="s">
        <v>9</v>
      </c>
      <c r="M187" s="18" t="s">
        <v>10</v>
      </c>
    </row>
    <row r="188" spans="2:13" ht="30.75" thickBot="1" x14ac:dyDescent="0.3">
      <c r="B188" s="61">
        <v>36</v>
      </c>
      <c r="C188" s="195" t="s">
        <v>77</v>
      </c>
      <c r="D188" s="76" t="s">
        <v>76</v>
      </c>
      <c r="E188" s="255">
        <f>6347.25/15</f>
        <v>423.15</v>
      </c>
      <c r="F188" s="50">
        <f>ROUND(E188*G188,0)</f>
        <v>6347</v>
      </c>
      <c r="G188" s="62">
        <v>15</v>
      </c>
      <c r="H188" s="62"/>
      <c r="I188" s="52"/>
      <c r="J188" s="13"/>
      <c r="K188" s="50"/>
      <c r="L188" s="219">
        <f>F188+I188+K188</f>
        <v>6347</v>
      </c>
      <c r="M188" s="48"/>
    </row>
    <row r="189" spans="2:13" ht="18.75" customHeight="1" thickBot="1" x14ac:dyDescent="0.3">
      <c r="B189" s="95"/>
      <c r="C189" s="97" t="s">
        <v>131</v>
      </c>
      <c r="D189" s="638"/>
      <c r="E189" s="639"/>
      <c r="F189" s="639"/>
      <c r="G189" s="639"/>
      <c r="H189" s="639"/>
      <c r="I189" s="639"/>
      <c r="J189" s="639"/>
      <c r="K189" s="640"/>
      <c r="L189" s="99">
        <f>L188</f>
        <v>6347</v>
      </c>
      <c r="M189" s="3"/>
    </row>
    <row r="190" spans="2:13" ht="32.25" customHeight="1" thickBot="1" x14ac:dyDescent="0.3"/>
    <row r="191" spans="2:13" x14ac:dyDescent="0.25">
      <c r="B191" s="600"/>
      <c r="C191" s="601"/>
      <c r="D191" s="606" t="s">
        <v>0</v>
      </c>
      <c r="E191" s="606"/>
      <c r="F191" s="606"/>
      <c r="G191" s="606"/>
      <c r="H191" s="606"/>
      <c r="I191" s="606"/>
      <c r="J191" s="606"/>
      <c r="K191" s="606"/>
      <c r="L191" s="606"/>
      <c r="M191" s="607"/>
    </row>
    <row r="192" spans="2:13" x14ac:dyDescent="0.25">
      <c r="B192" s="602"/>
      <c r="C192" s="603"/>
      <c r="D192" s="608"/>
      <c r="E192" s="608"/>
      <c r="F192" s="608"/>
      <c r="G192" s="608"/>
      <c r="H192" s="608"/>
      <c r="I192" s="608"/>
      <c r="J192" s="608"/>
      <c r="K192" s="608"/>
      <c r="L192" s="608"/>
      <c r="M192" s="609"/>
    </row>
    <row r="193" spans="2:13" x14ac:dyDescent="0.25">
      <c r="B193" s="602"/>
      <c r="C193" s="603"/>
      <c r="D193" s="610" t="str">
        <f>+D5</f>
        <v>PAGO QUINCENAL DEL 16 AL 31 DE MARZO DEL 2025</v>
      </c>
      <c r="E193" s="610"/>
      <c r="F193" s="610"/>
      <c r="G193" s="610"/>
      <c r="H193" s="610"/>
      <c r="I193" s="610"/>
      <c r="J193" s="610"/>
      <c r="K193" s="610"/>
      <c r="L193" s="610"/>
      <c r="M193" s="611"/>
    </row>
    <row r="194" spans="2:13" ht="48.75" customHeight="1" thickBot="1" x14ac:dyDescent="0.3">
      <c r="B194" s="604"/>
      <c r="C194" s="605"/>
      <c r="D194" s="598"/>
      <c r="E194" s="598"/>
      <c r="F194" s="598"/>
      <c r="G194" s="598"/>
      <c r="H194" s="598"/>
      <c r="I194" s="598"/>
      <c r="J194" s="598"/>
      <c r="K194" s="598"/>
      <c r="L194" s="598"/>
      <c r="M194" s="599"/>
    </row>
    <row r="195" spans="2:13" ht="15" customHeight="1" x14ac:dyDescent="0.25">
      <c r="B195" s="636" t="s">
        <v>2</v>
      </c>
      <c r="C195" s="637"/>
      <c r="D195" s="594" t="s">
        <v>78</v>
      </c>
      <c r="E195" s="595"/>
      <c r="F195" s="595"/>
      <c r="G195" s="595"/>
      <c r="H195" s="595"/>
      <c r="I195" s="595"/>
      <c r="J195" s="595"/>
      <c r="K195" s="595"/>
      <c r="L195" s="595"/>
      <c r="M195" s="596"/>
    </row>
    <row r="196" spans="2:13" ht="15.75" customHeight="1" thickBot="1" x14ac:dyDescent="0.3">
      <c r="B196" s="592"/>
      <c r="C196" s="593"/>
      <c r="D196" s="597"/>
      <c r="E196" s="598"/>
      <c r="F196" s="598"/>
      <c r="G196" s="598"/>
      <c r="H196" s="598"/>
      <c r="I196" s="598"/>
      <c r="J196" s="598"/>
      <c r="K196" s="598"/>
      <c r="L196" s="598"/>
      <c r="M196" s="599"/>
    </row>
    <row r="197" spans="2:13" ht="60.75" thickBot="1" x14ac:dyDescent="0.3">
      <c r="B197" s="175" t="s">
        <v>11</v>
      </c>
      <c r="C197" s="17" t="s">
        <v>4</v>
      </c>
      <c r="D197" s="18" t="s">
        <v>13</v>
      </c>
      <c r="E197" s="21" t="s">
        <v>28</v>
      </c>
      <c r="F197" s="19" t="s">
        <v>5</v>
      </c>
      <c r="G197" s="106" t="s">
        <v>6</v>
      </c>
      <c r="H197" s="6" t="s">
        <v>7</v>
      </c>
      <c r="I197" s="79" t="s">
        <v>89</v>
      </c>
      <c r="J197" s="160" t="s">
        <v>8</v>
      </c>
      <c r="K197" s="161" t="s">
        <v>105</v>
      </c>
      <c r="L197" s="19" t="s">
        <v>9</v>
      </c>
      <c r="M197" s="18" t="s">
        <v>10</v>
      </c>
    </row>
    <row r="198" spans="2:13" ht="30.75" thickBot="1" x14ac:dyDescent="0.3">
      <c r="B198" s="18">
        <v>37</v>
      </c>
      <c r="C198" s="196" t="s">
        <v>81</v>
      </c>
      <c r="D198" s="76" t="s">
        <v>82</v>
      </c>
      <c r="E198" s="255">
        <v>319.2</v>
      </c>
      <c r="F198" s="50">
        <f>ROUND(E198*G198,0)</f>
        <v>4788</v>
      </c>
      <c r="G198" s="62">
        <v>15</v>
      </c>
      <c r="H198" s="62"/>
      <c r="I198" s="49"/>
      <c r="J198" s="50"/>
      <c r="K198" s="48"/>
      <c r="L198" s="219">
        <f>F198+I198+K198</f>
        <v>4788</v>
      </c>
      <c r="M198" s="48"/>
    </row>
    <row r="199" spans="2:13" ht="16.5" customHeight="1" thickBot="1" x14ac:dyDescent="0.3">
      <c r="B199" s="95"/>
      <c r="C199" s="97" t="s">
        <v>129</v>
      </c>
      <c r="D199" s="638"/>
      <c r="E199" s="639"/>
      <c r="F199" s="639"/>
      <c r="G199" s="639"/>
      <c r="H199" s="639"/>
      <c r="I199" s="639"/>
      <c r="J199" s="639"/>
      <c r="K199" s="640"/>
      <c r="L199" s="99">
        <f>L198</f>
        <v>4788</v>
      </c>
      <c r="M199" s="3"/>
    </row>
    <row r="200" spans="2:13" ht="16.5" customHeight="1" x14ac:dyDescent="0.25">
      <c r="C200" s="207"/>
      <c r="D200" s="277"/>
      <c r="E200" s="277"/>
      <c r="F200" s="277"/>
      <c r="G200" s="277"/>
      <c r="H200" s="277"/>
      <c r="I200" s="277"/>
      <c r="J200" s="277"/>
      <c r="K200" s="277"/>
      <c r="L200" s="204"/>
    </row>
    <row r="201" spans="2:13" ht="15.75" thickBot="1" x14ac:dyDescent="0.3"/>
    <row r="202" spans="2:13" x14ac:dyDescent="0.25">
      <c r="B202" s="600"/>
      <c r="C202" s="601"/>
      <c r="D202" s="606" t="s">
        <v>0</v>
      </c>
      <c r="E202" s="606"/>
      <c r="F202" s="606"/>
      <c r="G202" s="606"/>
      <c r="H202" s="606"/>
      <c r="I202" s="606"/>
      <c r="J202" s="606"/>
      <c r="K202" s="606"/>
      <c r="L202" s="606"/>
      <c r="M202" s="607"/>
    </row>
    <row r="203" spans="2:13" x14ac:dyDescent="0.25">
      <c r="B203" s="602"/>
      <c r="C203" s="603"/>
      <c r="D203" s="608"/>
      <c r="E203" s="608"/>
      <c r="F203" s="608"/>
      <c r="G203" s="608"/>
      <c r="H203" s="608"/>
      <c r="I203" s="608"/>
      <c r="J203" s="608"/>
      <c r="K203" s="608"/>
      <c r="L203" s="608"/>
      <c r="M203" s="609"/>
    </row>
    <row r="204" spans="2:13" x14ac:dyDescent="0.25">
      <c r="B204" s="602"/>
      <c r="C204" s="603"/>
      <c r="D204" s="664" t="str">
        <f>+D5</f>
        <v>PAGO QUINCENAL DEL 16 AL 31 DE MARZO DEL 2025</v>
      </c>
      <c r="E204" s="664"/>
      <c r="F204" s="664"/>
      <c r="G204" s="664"/>
      <c r="H204" s="664"/>
      <c r="I204" s="664"/>
      <c r="J204" s="664"/>
      <c r="K204" s="664"/>
      <c r="L204" s="664"/>
      <c r="M204" s="665"/>
    </row>
    <row r="205" spans="2:13" ht="23.25" customHeight="1" thickBot="1" x14ac:dyDescent="0.3">
      <c r="B205" s="604"/>
      <c r="C205" s="605"/>
      <c r="D205" s="662"/>
      <c r="E205" s="662"/>
      <c r="F205" s="662"/>
      <c r="G205" s="662"/>
      <c r="H205" s="662"/>
      <c r="I205" s="662"/>
      <c r="J205" s="662"/>
      <c r="K205" s="662"/>
      <c r="L205" s="662"/>
      <c r="M205" s="663"/>
    </row>
    <row r="206" spans="2:13" ht="15" customHeight="1" x14ac:dyDescent="0.25">
      <c r="B206" s="636" t="s">
        <v>2</v>
      </c>
      <c r="C206" s="637"/>
      <c r="D206" s="658" t="s">
        <v>145</v>
      </c>
      <c r="E206" s="659"/>
      <c r="F206" s="659"/>
      <c r="G206" s="659"/>
      <c r="H206" s="659"/>
      <c r="I206" s="659"/>
      <c r="J206" s="659"/>
      <c r="K206" s="659"/>
      <c r="L206" s="659"/>
      <c r="M206" s="660"/>
    </row>
    <row r="207" spans="2:13" ht="15.75" customHeight="1" thickBot="1" x14ac:dyDescent="0.3">
      <c r="B207" s="592"/>
      <c r="C207" s="593"/>
      <c r="D207" s="661"/>
      <c r="E207" s="662"/>
      <c r="F207" s="662"/>
      <c r="G207" s="662"/>
      <c r="H207" s="662"/>
      <c r="I207" s="662"/>
      <c r="J207" s="662"/>
      <c r="K207" s="662"/>
      <c r="L207" s="662"/>
      <c r="M207" s="663"/>
    </row>
    <row r="208" spans="2:13" ht="60.75" thickBot="1" x14ac:dyDescent="0.3">
      <c r="B208" s="175" t="s">
        <v>11</v>
      </c>
      <c r="C208" s="17" t="s">
        <v>4</v>
      </c>
      <c r="D208" s="18" t="s">
        <v>13</v>
      </c>
      <c r="E208" s="21" t="s">
        <v>28</v>
      </c>
      <c r="F208" s="19" t="s">
        <v>5</v>
      </c>
      <c r="G208" s="106" t="s">
        <v>6</v>
      </c>
      <c r="H208" s="77" t="s">
        <v>7</v>
      </c>
      <c r="I208" s="79" t="s">
        <v>89</v>
      </c>
      <c r="J208" s="160" t="s">
        <v>8</v>
      </c>
      <c r="K208" s="161" t="s">
        <v>105</v>
      </c>
      <c r="L208" s="19" t="s">
        <v>9</v>
      </c>
      <c r="M208" s="18" t="s">
        <v>10</v>
      </c>
    </row>
    <row r="209" spans="2:13" ht="30.75" thickBot="1" x14ac:dyDescent="0.3">
      <c r="B209" s="61">
        <v>38</v>
      </c>
      <c r="C209" s="251" t="s">
        <v>146</v>
      </c>
      <c r="D209" s="76" t="s">
        <v>147</v>
      </c>
      <c r="E209" s="255">
        <v>271.86666666666667</v>
      </c>
      <c r="F209" s="50">
        <f>ROUND(E209*G209,0)</f>
        <v>4078</v>
      </c>
      <c r="G209" s="62">
        <v>15</v>
      </c>
      <c r="H209" s="62"/>
      <c r="I209" s="179"/>
      <c r="J209" s="198"/>
      <c r="K209" s="178"/>
      <c r="L209" s="239">
        <f>F209+I209+K209</f>
        <v>4078</v>
      </c>
      <c r="M209" s="48"/>
    </row>
    <row r="210" spans="2:13" ht="14.25" customHeight="1" thickBot="1" x14ac:dyDescent="0.3">
      <c r="B210" s="47"/>
      <c r="C210" s="242" t="s">
        <v>129</v>
      </c>
      <c r="D210" s="641"/>
      <c r="E210" s="642"/>
      <c r="F210" s="642"/>
      <c r="G210" s="642"/>
      <c r="H210" s="642"/>
      <c r="I210" s="642"/>
      <c r="J210" s="642"/>
      <c r="K210" s="643"/>
      <c r="L210" s="275">
        <f>L209</f>
        <v>4078</v>
      </c>
      <c r="M210" s="53"/>
    </row>
    <row r="211" spans="2:13" ht="26.25" customHeight="1" thickBot="1" x14ac:dyDescent="0.35">
      <c r="C211" s="203"/>
      <c r="L211" s="39"/>
    </row>
    <row r="212" spans="2:13" x14ac:dyDescent="0.25">
      <c r="B212" s="600"/>
      <c r="C212" s="601"/>
      <c r="D212" s="606" t="s">
        <v>0</v>
      </c>
      <c r="E212" s="606"/>
      <c r="F212" s="606"/>
      <c r="G212" s="606"/>
      <c r="H212" s="606"/>
      <c r="I212" s="606"/>
      <c r="J212" s="606"/>
      <c r="K212" s="606"/>
      <c r="L212" s="606"/>
      <c r="M212" s="607"/>
    </row>
    <row r="213" spans="2:13" x14ac:dyDescent="0.25">
      <c r="B213" s="602"/>
      <c r="C213" s="603"/>
      <c r="D213" s="608"/>
      <c r="E213" s="608"/>
      <c r="F213" s="608"/>
      <c r="G213" s="608"/>
      <c r="H213" s="608"/>
      <c r="I213" s="608"/>
      <c r="J213" s="608"/>
      <c r="K213" s="608"/>
      <c r="L213" s="608"/>
      <c r="M213" s="609"/>
    </row>
    <row r="214" spans="2:13" ht="23.25" customHeight="1" x14ac:dyDescent="0.25">
      <c r="B214" s="602"/>
      <c r="C214" s="603"/>
      <c r="D214" s="664" t="str">
        <f>+D5</f>
        <v>PAGO QUINCENAL DEL 16 AL 31 DE MARZO DEL 2025</v>
      </c>
      <c r="E214" s="664"/>
      <c r="F214" s="664"/>
      <c r="G214" s="664"/>
      <c r="H214" s="664"/>
      <c r="I214" s="664"/>
      <c r="J214" s="664"/>
      <c r="K214" s="664"/>
      <c r="L214" s="664"/>
      <c r="M214" s="665"/>
    </row>
    <row r="215" spans="2:13" ht="13.5" customHeight="1" thickBot="1" x14ac:dyDescent="0.3">
      <c r="B215" s="604"/>
      <c r="C215" s="605"/>
      <c r="D215" s="662"/>
      <c r="E215" s="662"/>
      <c r="F215" s="662"/>
      <c r="G215" s="662"/>
      <c r="H215" s="662"/>
      <c r="I215" s="662"/>
      <c r="J215" s="662"/>
      <c r="K215" s="662"/>
      <c r="L215" s="662"/>
      <c r="M215" s="663"/>
    </row>
    <row r="216" spans="2:13" ht="15" customHeight="1" x14ac:dyDescent="0.25">
      <c r="B216" s="636" t="s">
        <v>2</v>
      </c>
      <c r="C216" s="637"/>
      <c r="D216" s="658" t="s">
        <v>190</v>
      </c>
      <c r="E216" s="659"/>
      <c r="F216" s="659"/>
      <c r="G216" s="659"/>
      <c r="H216" s="659"/>
      <c r="I216" s="659"/>
      <c r="J216" s="659"/>
      <c r="K216" s="659"/>
      <c r="L216" s="659"/>
      <c r="M216" s="660"/>
    </row>
    <row r="217" spans="2:13" ht="15.75" customHeight="1" thickBot="1" x14ac:dyDescent="0.3">
      <c r="B217" s="592"/>
      <c r="C217" s="593"/>
      <c r="D217" s="661"/>
      <c r="E217" s="662"/>
      <c r="F217" s="662"/>
      <c r="G217" s="662"/>
      <c r="H217" s="662"/>
      <c r="I217" s="662"/>
      <c r="J217" s="662"/>
      <c r="K217" s="662"/>
      <c r="L217" s="662"/>
      <c r="M217" s="663"/>
    </row>
    <row r="218" spans="2:13" ht="60.75" thickBot="1" x14ac:dyDescent="0.3">
      <c r="B218" s="175" t="s">
        <v>11</v>
      </c>
      <c r="C218" s="17" t="s">
        <v>4</v>
      </c>
      <c r="D218" s="18" t="s">
        <v>13</v>
      </c>
      <c r="E218" s="21" t="s">
        <v>28</v>
      </c>
      <c r="F218" s="19" t="s">
        <v>5</v>
      </c>
      <c r="G218" s="106" t="s">
        <v>6</v>
      </c>
      <c r="H218" s="77" t="s">
        <v>7</v>
      </c>
      <c r="I218" s="79" t="s">
        <v>89</v>
      </c>
      <c r="J218" s="160" t="s">
        <v>8</v>
      </c>
      <c r="K218" s="161" t="s">
        <v>105</v>
      </c>
      <c r="L218" s="19" t="s">
        <v>9</v>
      </c>
      <c r="M218" s="18" t="s">
        <v>10</v>
      </c>
    </row>
    <row r="219" spans="2:13" ht="30" customHeight="1" thickBot="1" x14ac:dyDescent="0.3">
      <c r="B219" s="18">
        <v>39</v>
      </c>
      <c r="C219" s="196" t="s">
        <v>95</v>
      </c>
      <c r="D219" s="194" t="s">
        <v>97</v>
      </c>
      <c r="E219" s="255">
        <v>514.66666666666663</v>
      </c>
      <c r="F219" s="50">
        <f>ROUND(E219*G219,0)</f>
        <v>7720</v>
      </c>
      <c r="G219" s="25">
        <v>15</v>
      </c>
      <c r="H219" s="25">
        <v>0</v>
      </c>
      <c r="I219" s="119">
        <f>ROUND((E219/4)*H219,0)</f>
        <v>0</v>
      </c>
      <c r="J219" s="13"/>
      <c r="K219" s="13"/>
      <c r="L219" s="249">
        <f>F219+I219+K219</f>
        <v>7720</v>
      </c>
      <c r="M219" s="1"/>
    </row>
    <row r="220" spans="2:13" ht="18" customHeight="1" thickBot="1" x14ac:dyDescent="0.3">
      <c r="B220" s="17"/>
      <c r="C220" s="247" t="s">
        <v>129</v>
      </c>
      <c r="D220" s="644"/>
      <c r="E220" s="645"/>
      <c r="F220" s="645"/>
      <c r="G220" s="645"/>
      <c r="H220" s="645"/>
      <c r="I220" s="645"/>
      <c r="J220" s="645"/>
      <c r="K220" s="646"/>
      <c r="L220" s="238">
        <f>L219</f>
        <v>7720</v>
      </c>
      <c r="M220" s="3"/>
    </row>
    <row r="221" spans="2:13" ht="55.5" customHeight="1" x14ac:dyDescent="0.25">
      <c r="B221" s="271"/>
      <c r="C221" s="272"/>
      <c r="D221" s="273"/>
      <c r="E221" s="273"/>
      <c r="F221" s="273"/>
      <c r="G221" s="273"/>
      <c r="H221" s="273"/>
      <c r="I221" s="273"/>
      <c r="J221" s="273"/>
      <c r="K221" s="273"/>
      <c r="L221" s="274"/>
    </row>
    <row r="222" spans="2:13" ht="12.75" customHeight="1" thickBot="1" x14ac:dyDescent="0.3"/>
    <row r="223" spans="2:13" x14ac:dyDescent="0.25">
      <c r="B223" s="600"/>
      <c r="C223" s="601"/>
      <c r="D223" s="666" t="s">
        <v>0</v>
      </c>
      <c r="E223" s="666"/>
      <c r="F223" s="666"/>
      <c r="G223" s="666"/>
      <c r="H223" s="666"/>
      <c r="I223" s="666"/>
      <c r="J223" s="666"/>
      <c r="K223" s="666"/>
      <c r="L223" s="666"/>
      <c r="M223" s="667"/>
    </row>
    <row r="224" spans="2:13" x14ac:dyDescent="0.25">
      <c r="B224" s="602"/>
      <c r="C224" s="603"/>
      <c r="D224" s="668"/>
      <c r="E224" s="668"/>
      <c r="F224" s="668"/>
      <c r="G224" s="668"/>
      <c r="H224" s="668"/>
      <c r="I224" s="668"/>
      <c r="J224" s="668"/>
      <c r="K224" s="668"/>
      <c r="L224" s="668"/>
      <c r="M224" s="669"/>
    </row>
    <row r="225" spans="2:13" x14ac:dyDescent="0.25">
      <c r="B225" s="602"/>
      <c r="C225" s="603"/>
      <c r="D225" s="670" t="str">
        <f>+D5</f>
        <v>PAGO QUINCENAL DEL 16 AL 31 DE MARZO DEL 2025</v>
      </c>
      <c r="E225" s="670"/>
      <c r="F225" s="670"/>
      <c r="G225" s="670"/>
      <c r="H225" s="670"/>
      <c r="I225" s="670"/>
      <c r="J225" s="670"/>
      <c r="K225" s="670"/>
      <c r="L225" s="670"/>
      <c r="M225" s="671"/>
    </row>
    <row r="226" spans="2:13" ht="16.5" customHeight="1" thickBot="1" x14ac:dyDescent="0.3">
      <c r="B226" s="604"/>
      <c r="C226" s="605"/>
      <c r="D226" s="672"/>
      <c r="E226" s="672"/>
      <c r="F226" s="672"/>
      <c r="G226" s="672"/>
      <c r="H226" s="672"/>
      <c r="I226" s="672"/>
      <c r="J226" s="672"/>
      <c r="K226" s="672"/>
      <c r="L226" s="672"/>
      <c r="M226" s="673"/>
    </row>
    <row r="227" spans="2:13" ht="15" customHeight="1" x14ac:dyDescent="0.25">
      <c r="B227" s="636" t="s">
        <v>2</v>
      </c>
      <c r="C227" s="637"/>
      <c r="D227" s="594" t="s">
        <v>115</v>
      </c>
      <c r="E227" s="595"/>
      <c r="F227" s="595"/>
      <c r="G227" s="595"/>
      <c r="H227" s="595"/>
      <c r="I227" s="595"/>
      <c r="J227" s="595"/>
      <c r="K227" s="595"/>
      <c r="L227" s="595"/>
      <c r="M227" s="596"/>
    </row>
    <row r="228" spans="2:13" ht="6.75" customHeight="1" thickBot="1" x14ac:dyDescent="0.3">
      <c r="B228" s="592"/>
      <c r="C228" s="593"/>
      <c r="D228" s="597"/>
      <c r="E228" s="598"/>
      <c r="F228" s="598"/>
      <c r="G228" s="598"/>
      <c r="H228" s="598"/>
      <c r="I228" s="598"/>
      <c r="J228" s="598"/>
      <c r="K228" s="598"/>
      <c r="L228" s="598"/>
      <c r="M228" s="599"/>
    </row>
    <row r="229" spans="2:13" ht="60.75" thickBot="1" x14ac:dyDescent="0.3">
      <c r="B229" s="176" t="s">
        <v>11</v>
      </c>
      <c r="C229" s="17" t="s">
        <v>4</v>
      </c>
      <c r="D229" s="18" t="s">
        <v>13</v>
      </c>
      <c r="E229" s="143" t="s">
        <v>28</v>
      </c>
      <c r="F229" s="19" t="s">
        <v>5</v>
      </c>
      <c r="G229" s="106" t="s">
        <v>6</v>
      </c>
      <c r="H229" s="77" t="s">
        <v>7</v>
      </c>
      <c r="I229" s="77" t="s">
        <v>89</v>
      </c>
      <c r="J229" s="160" t="s">
        <v>8</v>
      </c>
      <c r="K229" s="161" t="s">
        <v>105</v>
      </c>
      <c r="L229" s="19" t="s">
        <v>9</v>
      </c>
      <c r="M229" s="18" t="s">
        <v>10</v>
      </c>
    </row>
    <row r="230" spans="2:13" ht="27" thickBot="1" x14ac:dyDescent="0.3">
      <c r="B230" s="17">
        <v>40</v>
      </c>
      <c r="C230" s="97" t="s">
        <v>116</v>
      </c>
      <c r="D230" s="200" t="s">
        <v>117</v>
      </c>
      <c r="E230" s="255">
        <v>284.33</v>
      </c>
      <c r="F230" s="50">
        <f>ROUND(E230*G230,0)</f>
        <v>4265</v>
      </c>
      <c r="G230" s="25">
        <v>15</v>
      </c>
      <c r="H230" s="25">
        <v>0</v>
      </c>
      <c r="I230" s="119">
        <f>ROUND((E230/4)*H230,0)</f>
        <v>0</v>
      </c>
      <c r="J230" s="13"/>
      <c r="K230" s="13"/>
      <c r="L230" s="263">
        <f>F230+I230+K230</f>
        <v>4265</v>
      </c>
      <c r="M230" s="3"/>
    </row>
    <row r="231" spans="2:13" ht="19.5" customHeight="1" thickBot="1" x14ac:dyDescent="0.3">
      <c r="B231" s="95"/>
      <c r="C231" s="97" t="s">
        <v>129</v>
      </c>
      <c r="D231" s="638"/>
      <c r="E231" s="639"/>
      <c r="F231" s="639"/>
      <c r="G231" s="639"/>
      <c r="H231" s="639"/>
      <c r="I231" s="639"/>
      <c r="J231" s="639"/>
      <c r="K231" s="640"/>
      <c r="L231" s="267">
        <f>L230</f>
        <v>4265</v>
      </c>
      <c r="M231" s="3"/>
    </row>
    <row r="232" spans="2:13" ht="15.75" thickBot="1" x14ac:dyDescent="0.3"/>
    <row r="233" spans="2:13" ht="27.75" customHeight="1" x14ac:dyDescent="0.25">
      <c r="B233" s="600"/>
      <c r="C233" s="601"/>
      <c r="D233" s="606" t="s">
        <v>0</v>
      </c>
      <c r="E233" s="606"/>
      <c r="F233" s="606"/>
      <c r="G233" s="606"/>
      <c r="H233" s="606"/>
      <c r="I233" s="606"/>
      <c r="J233" s="606"/>
      <c r="K233" s="606"/>
      <c r="L233" s="606"/>
      <c r="M233" s="607"/>
    </row>
    <row r="234" spans="2:13" x14ac:dyDescent="0.25">
      <c r="B234" s="602"/>
      <c r="C234" s="603"/>
      <c r="D234" s="608"/>
      <c r="E234" s="608"/>
      <c r="F234" s="608"/>
      <c r="G234" s="608"/>
      <c r="H234" s="608"/>
      <c r="I234" s="608"/>
      <c r="J234" s="608"/>
      <c r="K234" s="608"/>
      <c r="L234" s="608"/>
      <c r="M234" s="609"/>
    </row>
    <row r="235" spans="2:13" x14ac:dyDescent="0.25">
      <c r="B235" s="602"/>
      <c r="C235" s="603"/>
      <c r="D235" s="610" t="str">
        <f>+D5</f>
        <v>PAGO QUINCENAL DEL 16 AL 31 DE MARZO DEL 2025</v>
      </c>
      <c r="E235" s="610"/>
      <c r="F235" s="610"/>
      <c r="G235" s="610"/>
      <c r="H235" s="610"/>
      <c r="I235" s="610"/>
      <c r="J235" s="610"/>
      <c r="K235" s="610"/>
      <c r="L235" s="610"/>
      <c r="M235" s="611"/>
    </row>
    <row r="236" spans="2:13" ht="31.5" customHeight="1" thickBot="1" x14ac:dyDescent="0.3">
      <c r="B236" s="604"/>
      <c r="C236" s="605"/>
      <c r="D236" s="598"/>
      <c r="E236" s="598"/>
      <c r="F236" s="598"/>
      <c r="G236" s="598"/>
      <c r="H236" s="598"/>
      <c r="I236" s="598"/>
      <c r="J236" s="598"/>
      <c r="K236" s="598"/>
      <c r="L236" s="598"/>
      <c r="M236" s="599"/>
    </row>
    <row r="237" spans="2:13" ht="15" customHeight="1" x14ac:dyDescent="0.25">
      <c r="B237" s="636" t="s">
        <v>2</v>
      </c>
      <c r="C237" s="637"/>
      <c r="D237" s="594" t="s">
        <v>120</v>
      </c>
      <c r="E237" s="595"/>
      <c r="F237" s="595"/>
      <c r="G237" s="595"/>
      <c r="H237" s="595"/>
      <c r="I237" s="595"/>
      <c r="J237" s="595"/>
      <c r="K237" s="595"/>
      <c r="L237" s="595"/>
      <c r="M237" s="596"/>
    </row>
    <row r="238" spans="2:13" ht="15.75" customHeight="1" thickBot="1" x14ac:dyDescent="0.3">
      <c r="B238" s="592"/>
      <c r="C238" s="593"/>
      <c r="D238" s="597"/>
      <c r="E238" s="598"/>
      <c r="F238" s="598"/>
      <c r="G238" s="598"/>
      <c r="H238" s="598"/>
      <c r="I238" s="598"/>
      <c r="J238" s="598"/>
      <c r="K238" s="598"/>
      <c r="L238" s="598"/>
      <c r="M238" s="599"/>
    </row>
    <row r="239" spans="2:13" ht="60.75" thickBot="1" x14ac:dyDescent="0.3">
      <c r="B239" s="176" t="s">
        <v>11</v>
      </c>
      <c r="C239" s="17" t="s">
        <v>4</v>
      </c>
      <c r="D239" s="18" t="s">
        <v>13</v>
      </c>
      <c r="E239" s="143" t="s">
        <v>28</v>
      </c>
      <c r="F239" s="19" t="s">
        <v>5</v>
      </c>
      <c r="G239" s="106" t="s">
        <v>6</v>
      </c>
      <c r="H239" s="77" t="s">
        <v>7</v>
      </c>
      <c r="I239" s="77" t="s">
        <v>89</v>
      </c>
      <c r="J239" s="160" t="s">
        <v>8</v>
      </c>
      <c r="K239" s="161" t="s">
        <v>105</v>
      </c>
      <c r="L239" s="19" t="s">
        <v>9</v>
      </c>
      <c r="M239" s="18" t="s">
        <v>10</v>
      </c>
    </row>
    <row r="240" spans="2:13" ht="30.75" thickBot="1" x14ac:dyDescent="0.3">
      <c r="B240" s="17">
        <v>41</v>
      </c>
      <c r="C240" s="184" t="s">
        <v>119</v>
      </c>
      <c r="D240" s="200" t="s">
        <v>121</v>
      </c>
      <c r="E240" s="255">
        <v>319.2</v>
      </c>
      <c r="F240" s="50">
        <f>ROUND(E240*G240,0)</f>
        <v>4788</v>
      </c>
      <c r="G240" s="25">
        <v>15</v>
      </c>
      <c r="H240" s="2"/>
      <c r="I240" s="13"/>
      <c r="J240" s="13"/>
      <c r="K240" s="14"/>
      <c r="L240" s="248">
        <f>F240+I240+K240</f>
        <v>4788</v>
      </c>
      <c r="M240" s="3"/>
    </row>
    <row r="241" spans="2:13" ht="18" customHeight="1" thickBot="1" x14ac:dyDescent="0.3">
      <c r="B241" s="95"/>
      <c r="C241" s="184" t="s">
        <v>129</v>
      </c>
      <c r="D241" s="638"/>
      <c r="E241" s="639"/>
      <c r="F241" s="639"/>
      <c r="G241" s="639"/>
      <c r="H241" s="639"/>
      <c r="I241" s="639"/>
      <c r="J241" s="639"/>
      <c r="K241" s="640"/>
      <c r="L241" s="99">
        <f>L240</f>
        <v>4788</v>
      </c>
      <c r="M241" s="3"/>
    </row>
    <row r="242" spans="2:13" ht="60.75" customHeight="1" thickBot="1" x14ac:dyDescent="0.3">
      <c r="B242" s="269"/>
      <c r="C242" s="217"/>
      <c r="D242" s="268"/>
      <c r="E242" s="268"/>
      <c r="F242" s="268"/>
      <c r="G242" s="268"/>
      <c r="H242" s="268"/>
      <c r="I242" s="268"/>
      <c r="J242" s="268"/>
      <c r="K242" s="268"/>
      <c r="L242" s="270"/>
      <c r="M242" s="10"/>
    </row>
    <row r="243" spans="2:13" ht="30" customHeight="1" x14ac:dyDescent="0.25">
      <c r="B243" s="600"/>
      <c r="C243" s="601"/>
      <c r="D243" s="606" t="s">
        <v>0</v>
      </c>
      <c r="E243" s="606"/>
      <c r="F243" s="606"/>
      <c r="G243" s="606"/>
      <c r="H243" s="606"/>
      <c r="I243" s="606"/>
      <c r="J243" s="606"/>
      <c r="K243" s="606"/>
      <c r="L243" s="606"/>
      <c r="M243" s="607"/>
    </row>
    <row r="244" spans="2:13" ht="24" customHeight="1" x14ac:dyDescent="0.25">
      <c r="B244" s="602"/>
      <c r="C244" s="603"/>
      <c r="D244" s="608"/>
      <c r="E244" s="608"/>
      <c r="F244" s="608"/>
      <c r="G244" s="608"/>
      <c r="H244" s="608"/>
      <c r="I244" s="608"/>
      <c r="J244" s="608"/>
      <c r="K244" s="608"/>
      <c r="L244" s="608"/>
      <c r="M244" s="609"/>
    </row>
    <row r="245" spans="2:13" ht="20.25" customHeight="1" x14ac:dyDescent="0.25">
      <c r="B245" s="602"/>
      <c r="C245" s="603"/>
      <c r="D245" s="664" t="str">
        <f>+D5</f>
        <v>PAGO QUINCENAL DEL 16 AL 31 DE MARZO DEL 2025</v>
      </c>
      <c r="E245" s="664"/>
      <c r="F245" s="664"/>
      <c r="G245" s="664"/>
      <c r="H245" s="664"/>
      <c r="I245" s="664"/>
      <c r="J245" s="664"/>
      <c r="K245" s="664"/>
      <c r="L245" s="664"/>
      <c r="M245" s="665"/>
    </row>
    <row r="246" spans="2:13" ht="17.25" customHeight="1" thickBot="1" x14ac:dyDescent="0.3">
      <c r="B246" s="604"/>
      <c r="C246" s="605"/>
      <c r="D246" s="662"/>
      <c r="E246" s="662"/>
      <c r="F246" s="662"/>
      <c r="G246" s="662"/>
      <c r="H246" s="662"/>
      <c r="I246" s="662"/>
      <c r="J246" s="662"/>
      <c r="K246" s="662"/>
      <c r="L246" s="662"/>
      <c r="M246" s="663"/>
    </row>
    <row r="247" spans="2:13" ht="30" customHeight="1" x14ac:dyDescent="0.25">
      <c r="B247" s="636" t="s">
        <v>2</v>
      </c>
      <c r="C247" s="637"/>
      <c r="D247" s="658" t="s">
        <v>158</v>
      </c>
      <c r="E247" s="659"/>
      <c r="F247" s="659"/>
      <c r="G247" s="659"/>
      <c r="H247" s="659"/>
      <c r="I247" s="659"/>
      <c r="J247" s="659"/>
      <c r="K247" s="659"/>
      <c r="L247" s="659"/>
      <c r="M247" s="660"/>
    </row>
    <row r="248" spans="2:13" ht="11.25" customHeight="1" thickBot="1" x14ac:dyDescent="0.3">
      <c r="B248" s="592"/>
      <c r="C248" s="593"/>
      <c r="D248" s="661"/>
      <c r="E248" s="662"/>
      <c r="F248" s="662"/>
      <c r="G248" s="662"/>
      <c r="H248" s="662"/>
      <c r="I248" s="662"/>
      <c r="J248" s="662"/>
      <c r="K248" s="662"/>
      <c r="L248" s="662"/>
      <c r="M248" s="663"/>
    </row>
    <row r="249" spans="2:13" ht="60.75" thickBot="1" x14ac:dyDescent="0.3">
      <c r="B249" s="175" t="s">
        <v>11</v>
      </c>
      <c r="C249" s="17" t="s">
        <v>4</v>
      </c>
      <c r="D249" s="18" t="s">
        <v>13</v>
      </c>
      <c r="E249" s="21" t="s">
        <v>28</v>
      </c>
      <c r="F249" s="19" t="s">
        <v>5</v>
      </c>
      <c r="G249" s="106" t="s">
        <v>6</v>
      </c>
      <c r="H249" s="77" t="s">
        <v>7</v>
      </c>
      <c r="I249" s="79" t="s">
        <v>89</v>
      </c>
      <c r="J249" s="160" t="s">
        <v>8</v>
      </c>
      <c r="K249" s="161" t="s">
        <v>105</v>
      </c>
      <c r="L249" s="19" t="s">
        <v>9</v>
      </c>
      <c r="M249" s="18" t="s">
        <v>10</v>
      </c>
    </row>
    <row r="250" spans="2:13" ht="30.75" thickBot="1" x14ac:dyDescent="0.3">
      <c r="B250" s="18">
        <v>42</v>
      </c>
      <c r="C250" s="196" t="s">
        <v>161</v>
      </c>
      <c r="D250" s="194" t="s">
        <v>159</v>
      </c>
      <c r="E250" s="255">
        <v>441.76</v>
      </c>
      <c r="F250" s="50">
        <f>ROUND(E250*G250,0)</f>
        <v>6626</v>
      </c>
      <c r="G250" s="25">
        <v>15</v>
      </c>
      <c r="H250" s="25"/>
      <c r="I250" s="14"/>
      <c r="J250" s="13"/>
      <c r="K250" s="13"/>
      <c r="L250" s="249">
        <f>F250+I250+K250</f>
        <v>6626</v>
      </c>
      <c r="M250" s="1"/>
    </row>
    <row r="251" spans="2:13" ht="16.5" thickBot="1" x14ac:dyDescent="0.3">
      <c r="B251" s="17"/>
      <c r="C251" s="247" t="s">
        <v>129</v>
      </c>
      <c r="D251" s="644"/>
      <c r="E251" s="645"/>
      <c r="F251" s="645"/>
      <c r="G251" s="645"/>
      <c r="H251" s="645"/>
      <c r="I251" s="645"/>
      <c r="J251" s="645"/>
      <c r="K251" s="646"/>
      <c r="L251" s="238">
        <f>L250</f>
        <v>6626</v>
      </c>
      <c r="M251" s="3"/>
    </row>
    <row r="252" spans="2:13" ht="15.75" x14ac:dyDescent="0.25">
      <c r="B252" s="271"/>
      <c r="C252" s="272"/>
      <c r="D252" s="273"/>
      <c r="E252" s="273"/>
      <c r="F252" s="273"/>
      <c r="G252" s="273"/>
      <c r="H252" s="273"/>
      <c r="I252" s="273"/>
      <c r="J252" s="273"/>
      <c r="K252" s="273"/>
      <c r="L252" s="274"/>
    </row>
    <row r="253" spans="2:13" ht="15" customHeight="1" thickBot="1" x14ac:dyDescent="0.3">
      <c r="B253" s="271"/>
      <c r="C253" s="272"/>
      <c r="D253" s="273"/>
      <c r="E253" s="273"/>
      <c r="F253" s="273"/>
      <c r="G253" s="273"/>
      <c r="H253" s="273"/>
      <c r="I253" s="273"/>
      <c r="J253" s="273"/>
      <c r="K253" s="273"/>
      <c r="L253" s="274"/>
    </row>
    <row r="254" spans="2:13" ht="15" customHeight="1" x14ac:dyDescent="0.25">
      <c r="B254" s="600"/>
      <c r="C254" s="601"/>
      <c r="D254" s="606" t="s">
        <v>0</v>
      </c>
      <c r="E254" s="606"/>
      <c r="F254" s="606"/>
      <c r="G254" s="606"/>
      <c r="H254" s="606"/>
      <c r="I254" s="606"/>
      <c r="J254" s="606"/>
      <c r="K254" s="606"/>
      <c r="L254" s="606"/>
      <c r="M254" s="607"/>
    </row>
    <row r="255" spans="2:13" ht="15" customHeight="1" x14ac:dyDescent="0.25">
      <c r="B255" s="602"/>
      <c r="C255" s="603"/>
      <c r="D255" s="608"/>
      <c r="E255" s="608"/>
      <c r="F255" s="608"/>
      <c r="G255" s="608"/>
      <c r="H255" s="608"/>
      <c r="I255" s="608"/>
      <c r="J255" s="608"/>
      <c r="K255" s="608"/>
      <c r="L255" s="608"/>
      <c r="M255" s="609"/>
    </row>
    <row r="256" spans="2:13" ht="15.75" customHeight="1" x14ac:dyDescent="0.25">
      <c r="B256" s="602"/>
      <c r="C256" s="603"/>
      <c r="D256" s="610" t="str">
        <f>D245</f>
        <v>PAGO QUINCENAL DEL 16 AL 31 DE MARZO DEL 2025</v>
      </c>
      <c r="E256" s="610"/>
      <c r="F256" s="610"/>
      <c r="G256" s="610"/>
      <c r="H256" s="610"/>
      <c r="I256" s="610"/>
      <c r="J256" s="610"/>
      <c r="K256" s="610"/>
      <c r="L256" s="610"/>
      <c r="M256" s="611"/>
    </row>
    <row r="257" spans="2:13" ht="15" customHeight="1" thickBot="1" x14ac:dyDescent="0.3">
      <c r="B257" s="604"/>
      <c r="C257" s="605"/>
      <c r="D257" s="598"/>
      <c r="E257" s="598"/>
      <c r="F257" s="598"/>
      <c r="G257" s="598"/>
      <c r="H257" s="598"/>
      <c r="I257" s="598"/>
      <c r="J257" s="598"/>
      <c r="K257" s="598"/>
      <c r="L257" s="598"/>
      <c r="M257" s="599"/>
    </row>
    <row r="258" spans="2:13" ht="44.25" customHeight="1" x14ac:dyDescent="0.25">
      <c r="B258" s="636" t="s">
        <v>2</v>
      </c>
      <c r="C258" s="637"/>
      <c r="D258" s="594" t="s">
        <v>172</v>
      </c>
      <c r="E258" s="595"/>
      <c r="F258" s="595"/>
      <c r="G258" s="595"/>
      <c r="H258" s="595"/>
      <c r="I258" s="595"/>
      <c r="J258" s="595"/>
      <c r="K258" s="595"/>
      <c r="L258" s="595"/>
      <c r="M258" s="596"/>
    </row>
    <row r="259" spans="2:13" ht="3.75" customHeight="1" thickBot="1" x14ac:dyDescent="0.3">
      <c r="B259" s="592"/>
      <c r="C259" s="593"/>
      <c r="D259" s="597"/>
      <c r="E259" s="598"/>
      <c r="F259" s="598"/>
      <c r="G259" s="598"/>
      <c r="H259" s="598"/>
      <c r="I259" s="598"/>
      <c r="J259" s="598"/>
      <c r="K259" s="598"/>
      <c r="L259" s="598"/>
      <c r="M259" s="599"/>
    </row>
    <row r="260" spans="2:13" ht="43.5" customHeight="1" thickBot="1" x14ac:dyDescent="0.3">
      <c r="B260" s="176" t="s">
        <v>11</v>
      </c>
      <c r="C260" s="17" t="s">
        <v>4</v>
      </c>
      <c r="D260" s="18" t="s">
        <v>13</v>
      </c>
      <c r="E260" s="143" t="s">
        <v>28</v>
      </c>
      <c r="F260" s="19" t="s">
        <v>136</v>
      </c>
      <c r="G260" s="106" t="s">
        <v>6</v>
      </c>
      <c r="H260" s="77" t="s">
        <v>7</v>
      </c>
      <c r="I260" s="77" t="s">
        <v>89</v>
      </c>
      <c r="J260" s="160" t="s">
        <v>8</v>
      </c>
      <c r="K260" s="161" t="s">
        <v>105</v>
      </c>
      <c r="L260" s="19" t="s">
        <v>9</v>
      </c>
      <c r="M260" s="18" t="s">
        <v>10</v>
      </c>
    </row>
    <row r="261" spans="2:13" ht="29.25" customHeight="1" thickBot="1" x14ac:dyDescent="0.3">
      <c r="B261" s="17">
        <v>43</v>
      </c>
      <c r="C261" s="246" t="s">
        <v>170</v>
      </c>
      <c r="D261" s="250" t="s">
        <v>171</v>
      </c>
      <c r="E261" s="255">
        <v>400</v>
      </c>
      <c r="F261" s="50">
        <f>ROUND(E261*G261,0)</f>
        <v>6000</v>
      </c>
      <c r="G261" s="25">
        <v>15</v>
      </c>
      <c r="H261" s="25"/>
      <c r="I261" s="14"/>
      <c r="J261" s="13"/>
      <c r="K261" s="13"/>
      <c r="L261" s="249">
        <f>F261+I261+K261</f>
        <v>6000</v>
      </c>
      <c r="M261" s="3"/>
    </row>
    <row r="262" spans="2:13" ht="15.75" customHeight="1" thickBot="1" x14ac:dyDescent="0.3">
      <c r="B262" s="95"/>
      <c r="C262" s="184" t="s">
        <v>129</v>
      </c>
      <c r="D262" s="638"/>
      <c r="E262" s="639"/>
      <c r="F262" s="639"/>
      <c r="G262" s="639"/>
      <c r="H262" s="639"/>
      <c r="I262" s="639"/>
      <c r="J262" s="639"/>
      <c r="K262" s="640"/>
      <c r="L262" s="99">
        <f>L261</f>
        <v>6000</v>
      </c>
      <c r="M262" s="3"/>
    </row>
    <row r="263" spans="2:13" ht="15.75" customHeight="1" x14ac:dyDescent="0.25">
      <c r="C263" s="279"/>
      <c r="D263" s="277"/>
      <c r="E263" s="277"/>
      <c r="F263" s="277"/>
      <c r="G263" s="277"/>
      <c r="H263" s="277"/>
      <c r="I263" s="277"/>
      <c r="J263" s="277"/>
      <c r="K263" s="277"/>
      <c r="L263" s="204"/>
    </row>
    <row r="264" spans="2:13" ht="15.75" customHeight="1" x14ac:dyDescent="0.25">
      <c r="C264" s="279"/>
      <c r="D264" s="277"/>
      <c r="E264" s="277"/>
      <c r="F264" s="277"/>
      <c r="G264" s="277"/>
      <c r="H264" s="277"/>
      <c r="I264" s="277"/>
      <c r="J264" s="277"/>
      <c r="K264" s="277"/>
      <c r="L264" s="204"/>
    </row>
    <row r="265" spans="2:13" ht="16.5" thickBot="1" x14ac:dyDescent="0.3">
      <c r="B265" s="271"/>
      <c r="C265" s="272"/>
      <c r="D265" s="273"/>
      <c r="E265" s="273"/>
      <c r="F265" s="273"/>
      <c r="G265" s="273"/>
      <c r="H265" s="273"/>
      <c r="I265" s="273"/>
      <c r="J265" s="273"/>
      <c r="K265" s="273"/>
      <c r="L265" s="274"/>
    </row>
    <row r="266" spans="2:13" ht="15" customHeight="1" x14ac:dyDescent="0.25">
      <c r="B266" s="600"/>
      <c r="C266" s="601"/>
      <c r="D266" s="606" t="s">
        <v>0</v>
      </c>
      <c r="E266" s="606"/>
      <c r="F266" s="606"/>
      <c r="G266" s="606"/>
      <c r="H266" s="606"/>
      <c r="I266" s="606"/>
      <c r="J266" s="606"/>
      <c r="K266" s="606"/>
      <c r="L266" s="606"/>
      <c r="M266" s="607"/>
    </row>
    <row r="267" spans="2:13" ht="15" customHeight="1" x14ac:dyDescent="0.25">
      <c r="B267" s="602"/>
      <c r="C267" s="603"/>
      <c r="D267" s="608"/>
      <c r="E267" s="608"/>
      <c r="F267" s="608"/>
      <c r="G267" s="608"/>
      <c r="H267" s="608"/>
      <c r="I267" s="608"/>
      <c r="J267" s="608"/>
      <c r="K267" s="608"/>
      <c r="L267" s="608"/>
      <c r="M267" s="609"/>
    </row>
    <row r="268" spans="2:13" ht="15" customHeight="1" x14ac:dyDescent="0.25">
      <c r="B268" s="602"/>
      <c r="C268" s="603"/>
      <c r="D268" s="610" t="s">
        <v>186</v>
      </c>
      <c r="E268" s="610"/>
      <c r="F268" s="610"/>
      <c r="G268" s="610"/>
      <c r="H268" s="610"/>
      <c r="I268" s="610"/>
      <c r="J268" s="610"/>
      <c r="K268" s="610"/>
      <c r="L268" s="610"/>
      <c r="M268" s="611"/>
    </row>
    <row r="269" spans="2:13" ht="15.75" customHeight="1" thickBot="1" x14ac:dyDescent="0.3">
      <c r="B269" s="604"/>
      <c r="C269" s="605"/>
      <c r="D269" s="598"/>
      <c r="E269" s="598"/>
      <c r="F269" s="598"/>
      <c r="G269" s="598"/>
      <c r="H269" s="598"/>
      <c r="I269" s="598"/>
      <c r="J269" s="598"/>
      <c r="K269" s="598"/>
      <c r="L269" s="598"/>
      <c r="M269" s="599"/>
    </row>
    <row r="270" spans="2:13" ht="15" customHeight="1" x14ac:dyDescent="0.25">
      <c r="B270" s="636" t="s">
        <v>2</v>
      </c>
      <c r="C270" s="637"/>
      <c r="D270" s="594" t="s">
        <v>133</v>
      </c>
      <c r="E270" s="595"/>
      <c r="F270" s="595"/>
      <c r="G270" s="595"/>
      <c r="H270" s="595"/>
      <c r="I270" s="595"/>
      <c r="J270" s="595"/>
      <c r="K270" s="595"/>
      <c r="L270" s="595"/>
      <c r="M270" s="596"/>
    </row>
    <row r="271" spans="2:13" ht="15.75" customHeight="1" thickBot="1" x14ac:dyDescent="0.3">
      <c r="B271" s="592"/>
      <c r="C271" s="593"/>
      <c r="D271" s="597"/>
      <c r="E271" s="598"/>
      <c r="F271" s="598"/>
      <c r="G271" s="598"/>
      <c r="H271" s="598"/>
      <c r="I271" s="598"/>
      <c r="J271" s="598"/>
      <c r="K271" s="598"/>
      <c r="L271" s="598"/>
      <c r="M271" s="599"/>
    </row>
    <row r="272" spans="2:13" ht="60.75" thickBot="1" x14ac:dyDescent="0.3">
      <c r="B272" s="176" t="s">
        <v>11</v>
      </c>
      <c r="C272" s="17" t="s">
        <v>4</v>
      </c>
      <c r="D272" s="18" t="s">
        <v>13</v>
      </c>
      <c r="E272" s="143" t="s">
        <v>28</v>
      </c>
      <c r="F272" s="19" t="s">
        <v>136</v>
      </c>
      <c r="G272" s="106" t="s">
        <v>6</v>
      </c>
      <c r="H272" s="77" t="s">
        <v>7</v>
      </c>
      <c r="I272" s="77" t="s">
        <v>89</v>
      </c>
      <c r="J272" s="160" t="s">
        <v>8</v>
      </c>
      <c r="K272" s="161" t="s">
        <v>105</v>
      </c>
      <c r="L272" s="19" t="s">
        <v>9</v>
      </c>
      <c r="M272" s="18" t="s">
        <v>10</v>
      </c>
    </row>
    <row r="273" spans="2:13" ht="35.25" thickBot="1" x14ac:dyDescent="0.3">
      <c r="B273" s="17">
        <v>44</v>
      </c>
      <c r="C273" s="246" t="s">
        <v>134</v>
      </c>
      <c r="D273" s="250" t="s">
        <v>135</v>
      </c>
      <c r="E273" s="13">
        <v>122.6</v>
      </c>
      <c r="F273" s="14">
        <f>G273*E273</f>
        <v>3678</v>
      </c>
      <c r="G273" s="25">
        <v>30</v>
      </c>
      <c r="H273" s="2"/>
      <c r="I273" s="13"/>
      <c r="J273" s="13"/>
      <c r="K273" s="14"/>
      <c r="L273" s="248">
        <f>F273+I273+K273</f>
        <v>3678</v>
      </c>
      <c r="M273" s="3"/>
    </row>
    <row r="274" spans="2:13" ht="16.5" thickBot="1" x14ac:dyDescent="0.3">
      <c r="B274" s="95"/>
      <c r="C274" s="184" t="s">
        <v>129</v>
      </c>
      <c r="D274" s="638"/>
      <c r="E274" s="639"/>
      <c r="F274" s="639"/>
      <c r="G274" s="639"/>
      <c r="H274" s="639"/>
      <c r="I274" s="639"/>
      <c r="J274" s="639"/>
      <c r="K274" s="640"/>
      <c r="L274" s="99">
        <f>L273</f>
        <v>3678</v>
      </c>
      <c r="M274" s="3"/>
    </row>
    <row r="275" spans="2:13" ht="15.75" x14ac:dyDescent="0.25">
      <c r="B275" s="271"/>
      <c r="C275" s="272"/>
      <c r="D275" s="273"/>
      <c r="E275" s="273"/>
      <c r="F275" s="273"/>
      <c r="G275" s="273"/>
      <c r="H275" s="273"/>
      <c r="I275" s="273"/>
      <c r="J275" s="273"/>
      <c r="K275" s="273"/>
      <c r="L275" s="274"/>
    </row>
    <row r="276" spans="2:13" ht="8.25" customHeight="1" thickBot="1" x14ac:dyDescent="0.3">
      <c r="B276" s="271"/>
      <c r="C276" s="272"/>
      <c r="D276" s="273"/>
      <c r="E276" s="273"/>
      <c r="F276" s="273"/>
      <c r="G276" s="273"/>
      <c r="H276" s="273"/>
      <c r="I276" s="273"/>
      <c r="J276" s="273"/>
      <c r="K276" s="273"/>
      <c r="L276" s="274"/>
    </row>
    <row r="277" spans="2:13" ht="15" customHeight="1" x14ac:dyDescent="0.25">
      <c r="B277" s="600"/>
      <c r="C277" s="601"/>
      <c r="D277" s="606" t="s">
        <v>0</v>
      </c>
      <c r="E277" s="606"/>
      <c r="F277" s="606"/>
      <c r="G277" s="606"/>
      <c r="H277" s="606"/>
      <c r="I277" s="606"/>
      <c r="J277" s="606"/>
      <c r="K277" s="606"/>
      <c r="L277" s="606"/>
      <c r="M277" s="607"/>
    </row>
    <row r="278" spans="2:13" ht="15" customHeight="1" x14ac:dyDescent="0.25">
      <c r="B278" s="602"/>
      <c r="C278" s="603"/>
      <c r="D278" s="608"/>
      <c r="E278" s="608"/>
      <c r="F278" s="608"/>
      <c r="G278" s="608"/>
      <c r="H278" s="608"/>
      <c r="I278" s="608"/>
      <c r="J278" s="608"/>
      <c r="K278" s="608"/>
      <c r="L278" s="608"/>
      <c r="M278" s="609"/>
    </row>
    <row r="279" spans="2:13" ht="15" customHeight="1" x14ac:dyDescent="0.25">
      <c r="B279" s="602"/>
      <c r="C279" s="603"/>
      <c r="D279" s="610" t="str">
        <f>D256</f>
        <v>PAGO QUINCENAL DEL 16 AL 31 DE MARZO DEL 2025</v>
      </c>
      <c r="E279" s="610"/>
      <c r="F279" s="610"/>
      <c r="G279" s="610"/>
      <c r="H279" s="610"/>
      <c r="I279" s="610"/>
      <c r="J279" s="610"/>
      <c r="K279" s="610"/>
      <c r="L279" s="610"/>
      <c r="M279" s="611"/>
    </row>
    <row r="280" spans="2:13" ht="8.25" customHeight="1" thickBot="1" x14ac:dyDescent="0.3">
      <c r="B280" s="604"/>
      <c r="C280" s="605"/>
      <c r="D280" s="598"/>
      <c r="E280" s="598"/>
      <c r="F280" s="598"/>
      <c r="G280" s="598"/>
      <c r="H280" s="598"/>
      <c r="I280" s="598"/>
      <c r="J280" s="598"/>
      <c r="K280" s="598"/>
      <c r="L280" s="598"/>
      <c r="M280" s="599"/>
    </row>
    <row r="281" spans="2:13" ht="15.75" customHeight="1" x14ac:dyDescent="0.25">
      <c r="B281" s="636" t="s">
        <v>2</v>
      </c>
      <c r="C281" s="637"/>
      <c r="D281" s="594" t="s">
        <v>176</v>
      </c>
      <c r="E281" s="595"/>
      <c r="F281" s="595"/>
      <c r="G281" s="595"/>
      <c r="H281" s="595"/>
      <c r="I281" s="595"/>
      <c r="J281" s="595"/>
      <c r="K281" s="595"/>
      <c r="L281" s="595"/>
      <c r="M281" s="596"/>
    </row>
    <row r="282" spans="2:13" ht="12" customHeight="1" thickBot="1" x14ac:dyDescent="0.3">
      <c r="B282" s="592"/>
      <c r="C282" s="593"/>
      <c r="D282" s="597"/>
      <c r="E282" s="598"/>
      <c r="F282" s="598"/>
      <c r="G282" s="598"/>
      <c r="H282" s="598"/>
      <c r="I282" s="598"/>
      <c r="J282" s="598"/>
      <c r="K282" s="598"/>
      <c r="L282" s="598"/>
      <c r="M282" s="599"/>
    </row>
    <row r="283" spans="2:13" ht="39.75" customHeight="1" thickBot="1" x14ac:dyDescent="0.3">
      <c r="B283" s="176" t="s">
        <v>11</v>
      </c>
      <c r="C283" s="17" t="s">
        <v>4</v>
      </c>
      <c r="D283" s="18" t="s">
        <v>13</v>
      </c>
      <c r="E283" s="143" t="s">
        <v>28</v>
      </c>
      <c r="F283" s="19" t="s">
        <v>136</v>
      </c>
      <c r="G283" s="106" t="s">
        <v>6</v>
      </c>
      <c r="H283" s="77" t="s">
        <v>7</v>
      </c>
      <c r="I283" s="77" t="s">
        <v>89</v>
      </c>
      <c r="J283" s="160" t="s">
        <v>8</v>
      </c>
      <c r="K283" s="161" t="s">
        <v>105</v>
      </c>
      <c r="L283" s="19" t="s">
        <v>9</v>
      </c>
      <c r="M283" s="18" t="s">
        <v>10</v>
      </c>
    </row>
    <row r="284" spans="2:13" ht="30" customHeight="1" thickBot="1" x14ac:dyDescent="0.3">
      <c r="B284" s="17">
        <v>45</v>
      </c>
      <c r="C284" s="246" t="s">
        <v>174</v>
      </c>
      <c r="D284" s="250" t="s">
        <v>175</v>
      </c>
      <c r="E284" s="255">
        <v>260.43</v>
      </c>
      <c r="F284" s="50">
        <f>ROUND(E284*G284,0)</f>
        <v>3906</v>
      </c>
      <c r="G284" s="25">
        <v>15</v>
      </c>
      <c r="H284" s="25"/>
      <c r="I284" s="14"/>
      <c r="J284" s="261">
        <v>1</v>
      </c>
      <c r="K284" s="120">
        <f>ROUND((E284*2)*J284,0)</f>
        <v>521</v>
      </c>
      <c r="L284" s="249">
        <f>F284+I284+K284</f>
        <v>4427</v>
      </c>
      <c r="M284" s="3"/>
    </row>
    <row r="285" spans="2:13" ht="16.5" thickBot="1" x14ac:dyDescent="0.3">
      <c r="B285" s="95"/>
      <c r="C285" s="184" t="s">
        <v>129</v>
      </c>
      <c r="D285" s="638"/>
      <c r="E285" s="639"/>
      <c r="F285" s="639"/>
      <c r="G285" s="639"/>
      <c r="H285" s="639"/>
      <c r="I285" s="639"/>
      <c r="J285" s="639"/>
      <c r="K285" s="640"/>
      <c r="L285" s="267">
        <f>L284</f>
        <v>4427</v>
      </c>
      <c r="M285" s="3"/>
    </row>
    <row r="286" spans="2:13" ht="16.5" thickBot="1" x14ac:dyDescent="0.3">
      <c r="B286" s="271"/>
      <c r="C286" s="272"/>
      <c r="D286" s="273"/>
      <c r="E286" s="273"/>
      <c r="F286" s="273"/>
      <c r="G286" s="273"/>
      <c r="H286" s="273"/>
      <c r="I286" s="273"/>
      <c r="J286" s="273"/>
      <c r="K286" s="273"/>
      <c r="L286" s="274"/>
    </row>
    <row r="287" spans="2:13" ht="15" customHeight="1" thickBot="1" x14ac:dyDescent="0.3">
      <c r="B287" s="95"/>
      <c r="C287" s="159" t="s">
        <v>108</v>
      </c>
      <c r="D287" s="95"/>
      <c r="E287" s="202"/>
      <c r="F287" s="202">
        <f>SUM(F10:F286)</f>
        <v>240257</v>
      </c>
      <c r="G287" s="202"/>
      <c r="H287" s="276"/>
      <c r="I287" s="202">
        <f>SUM(I10:I286)</f>
        <v>8227</v>
      </c>
      <c r="J287" s="252">
        <f>SUM(J10:J286)</f>
        <v>10</v>
      </c>
      <c r="K287" s="202">
        <f>SUM(K10:K286)</f>
        <v>6312</v>
      </c>
      <c r="L287" s="202">
        <f>L11+L44+L61+L83+L102+L112+L123+L135+L146+L157+L168+L178+L189+L199+L210+L220+L231+L241+L251+L262+L285+L274</f>
        <v>254796</v>
      </c>
      <c r="M287" s="1"/>
    </row>
    <row r="288" spans="2:13" ht="15" customHeight="1" x14ac:dyDescent="0.25">
      <c r="C288" s="213"/>
      <c r="E288" s="142"/>
      <c r="F288" s="142"/>
      <c r="G288" s="142"/>
      <c r="H288" s="283"/>
      <c r="I288" s="142"/>
      <c r="J288" s="284"/>
      <c r="K288" s="142"/>
      <c r="L288" s="142"/>
    </row>
    <row r="289" spans="3:13" ht="15.75" customHeight="1" x14ac:dyDescent="0.25">
      <c r="C289" s="207" t="s">
        <v>125</v>
      </c>
      <c r="D289" s="208">
        <f>F287</f>
        <v>240257</v>
      </c>
      <c r="F289" s="253"/>
    </row>
    <row r="290" spans="3:13" ht="15" customHeight="1" x14ac:dyDescent="0.25">
      <c r="C290" s="207" t="s">
        <v>7</v>
      </c>
      <c r="D290" s="208">
        <f>I287</f>
        <v>8227</v>
      </c>
      <c r="L290" s="39">
        <f>L11+L44+L61+L102+L112+L123+L135+L146+L157+L168+L178+L189+L199+L210+L220+L231+L241+L251+L83+L262+L285+L274</f>
        <v>254796</v>
      </c>
    </row>
    <row r="291" spans="3:13" ht="15.75" customHeight="1" x14ac:dyDescent="0.25">
      <c r="C291" s="207" t="s">
        <v>126</v>
      </c>
      <c r="D291" s="208">
        <f>K287</f>
        <v>6312</v>
      </c>
    </row>
    <row r="292" spans="3:13" x14ac:dyDescent="0.25">
      <c r="C292" s="207"/>
      <c r="D292" s="208"/>
    </row>
    <row r="293" spans="3:13" x14ac:dyDescent="0.25">
      <c r="C293" s="207" t="s">
        <v>127</v>
      </c>
      <c r="D293" s="208">
        <f>D291+D290+D289</f>
        <v>254796</v>
      </c>
    </row>
    <row r="296" spans="3:13" x14ac:dyDescent="0.25">
      <c r="F296" s="142">
        <f>L290-D293</f>
        <v>0</v>
      </c>
    </row>
    <row r="297" spans="3:13" x14ac:dyDescent="0.25">
      <c r="M297" t="s">
        <v>137</v>
      </c>
    </row>
    <row r="302" spans="3:13" x14ac:dyDescent="0.25">
      <c r="F302" s="38"/>
    </row>
    <row r="348" ht="15" customHeight="1" x14ac:dyDescent="0.25"/>
    <row r="349" ht="15" customHeight="1" x14ac:dyDescent="0.25"/>
    <row r="350" ht="15" customHeight="1" x14ac:dyDescent="0.25"/>
    <row r="351" ht="15.75" customHeight="1" x14ac:dyDescent="0.25"/>
    <row r="352" ht="15" customHeight="1" x14ac:dyDescent="0.25"/>
    <row r="353" ht="43.5" customHeight="1" x14ac:dyDescent="0.25"/>
    <row r="354" ht="25.5" customHeight="1" x14ac:dyDescent="0.25"/>
    <row r="364" ht="15" customHeight="1" x14ac:dyDescent="0.25"/>
    <row r="365" ht="15.75" customHeight="1" x14ac:dyDescent="0.25"/>
  </sheetData>
  <mergeCells count="128">
    <mergeCell ref="B32:C33"/>
    <mergeCell ref="D32:M33"/>
    <mergeCell ref="D44:K44"/>
    <mergeCell ref="B48:C51"/>
    <mergeCell ref="D48:M49"/>
    <mergeCell ref="D50:M51"/>
    <mergeCell ref="B3:C6"/>
    <mergeCell ref="D3:M4"/>
    <mergeCell ref="D5:M6"/>
    <mergeCell ref="B7:C8"/>
    <mergeCell ref="D7:M8"/>
    <mergeCell ref="B28:C31"/>
    <mergeCell ref="D28:M29"/>
    <mergeCell ref="D30:M31"/>
    <mergeCell ref="B74:C75"/>
    <mergeCell ref="D74:M75"/>
    <mergeCell ref="D83:K83"/>
    <mergeCell ref="B91:C94"/>
    <mergeCell ref="D91:M92"/>
    <mergeCell ref="D93:M94"/>
    <mergeCell ref="B52:C53"/>
    <mergeCell ref="D52:M53"/>
    <mergeCell ref="D61:K61"/>
    <mergeCell ref="B70:C73"/>
    <mergeCell ref="D70:M71"/>
    <mergeCell ref="D72:M73"/>
    <mergeCell ref="D112:K112"/>
    <mergeCell ref="B115:C118"/>
    <mergeCell ref="D115:M116"/>
    <mergeCell ref="D117:M118"/>
    <mergeCell ref="B119:C120"/>
    <mergeCell ref="D119:M120"/>
    <mergeCell ref="B95:C96"/>
    <mergeCell ref="D95:M96"/>
    <mergeCell ref="B104:C107"/>
    <mergeCell ref="D104:M105"/>
    <mergeCell ref="D106:M107"/>
    <mergeCell ref="B108:C109"/>
    <mergeCell ref="D108:M109"/>
    <mergeCell ref="B137:C140"/>
    <mergeCell ref="D137:M138"/>
    <mergeCell ref="D139:M140"/>
    <mergeCell ref="B141:C142"/>
    <mergeCell ref="D141:M142"/>
    <mergeCell ref="B148:C151"/>
    <mergeCell ref="D148:M149"/>
    <mergeCell ref="D150:M151"/>
    <mergeCell ref="D123:K123"/>
    <mergeCell ref="B126:C129"/>
    <mergeCell ref="D126:M127"/>
    <mergeCell ref="D128:M129"/>
    <mergeCell ref="B130:C131"/>
    <mergeCell ref="D130:M131"/>
    <mergeCell ref="B163:C164"/>
    <mergeCell ref="D163:M164"/>
    <mergeCell ref="D168:K168"/>
    <mergeCell ref="B170:C173"/>
    <mergeCell ref="D170:M171"/>
    <mergeCell ref="D172:M173"/>
    <mergeCell ref="B152:C153"/>
    <mergeCell ref="D152:M153"/>
    <mergeCell ref="D157:K157"/>
    <mergeCell ref="B159:C162"/>
    <mergeCell ref="D159:M160"/>
    <mergeCell ref="D161:M162"/>
    <mergeCell ref="B185:C186"/>
    <mergeCell ref="D185:M186"/>
    <mergeCell ref="D189:K189"/>
    <mergeCell ref="B191:C194"/>
    <mergeCell ref="D191:M192"/>
    <mergeCell ref="D193:M194"/>
    <mergeCell ref="B174:C175"/>
    <mergeCell ref="D174:M175"/>
    <mergeCell ref="D178:K178"/>
    <mergeCell ref="B181:C184"/>
    <mergeCell ref="D181:M182"/>
    <mergeCell ref="D183:M184"/>
    <mergeCell ref="B206:C207"/>
    <mergeCell ref="D206:M207"/>
    <mergeCell ref="D210:K210"/>
    <mergeCell ref="B212:C215"/>
    <mergeCell ref="D212:M213"/>
    <mergeCell ref="D214:M215"/>
    <mergeCell ref="B195:C196"/>
    <mergeCell ref="D195:M196"/>
    <mergeCell ref="D199:K199"/>
    <mergeCell ref="B202:C205"/>
    <mergeCell ref="D202:M203"/>
    <mergeCell ref="D204:M205"/>
    <mergeCell ref="B227:C228"/>
    <mergeCell ref="D227:M228"/>
    <mergeCell ref="D231:K231"/>
    <mergeCell ref="B233:C236"/>
    <mergeCell ref="D233:M234"/>
    <mergeCell ref="D235:M236"/>
    <mergeCell ref="B216:C217"/>
    <mergeCell ref="D216:M217"/>
    <mergeCell ref="D220:K220"/>
    <mergeCell ref="B223:C226"/>
    <mergeCell ref="D223:M224"/>
    <mergeCell ref="D225:M226"/>
    <mergeCell ref="B247:C248"/>
    <mergeCell ref="D247:M248"/>
    <mergeCell ref="D251:K251"/>
    <mergeCell ref="B254:C257"/>
    <mergeCell ref="D254:M255"/>
    <mergeCell ref="D256:M257"/>
    <mergeCell ref="B237:C238"/>
    <mergeCell ref="D237:M238"/>
    <mergeCell ref="D241:K241"/>
    <mergeCell ref="B243:C246"/>
    <mergeCell ref="D243:M244"/>
    <mergeCell ref="D245:M246"/>
    <mergeCell ref="D274:K274"/>
    <mergeCell ref="B266:C269"/>
    <mergeCell ref="B281:C282"/>
    <mergeCell ref="D281:M282"/>
    <mergeCell ref="D285:K285"/>
    <mergeCell ref="B258:C259"/>
    <mergeCell ref="D258:M259"/>
    <mergeCell ref="D262:K262"/>
    <mergeCell ref="B277:C280"/>
    <mergeCell ref="D277:M278"/>
    <mergeCell ref="D279:M280"/>
    <mergeCell ref="D266:M267"/>
    <mergeCell ref="D268:M269"/>
    <mergeCell ref="B270:C271"/>
    <mergeCell ref="D270:M271"/>
  </mergeCells>
  <pageMargins left="0.7" right="0.7" top="0.75" bottom="0.75" header="0.3" footer="0.3"/>
  <pageSetup paperSize="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60"/>
  <sheetViews>
    <sheetView topLeftCell="A49" workbookViewId="0">
      <selection activeCell="C41" sqref="C41"/>
    </sheetView>
  </sheetViews>
  <sheetFormatPr baseColWidth="10" defaultRowHeight="15" x14ac:dyDescent="0.25"/>
  <cols>
    <col min="1" max="1" width="1.28515625" customWidth="1"/>
    <col min="2" max="2" width="4.140625" customWidth="1"/>
    <col min="3" max="3" width="27.85546875" customWidth="1"/>
    <col min="4" max="4" width="20.28515625" customWidth="1"/>
    <col min="5" max="5" width="9.5703125" customWidth="1"/>
    <col min="6" max="6" width="13.28515625" customWidth="1"/>
    <col min="7" max="7" width="6.7109375" customWidth="1"/>
    <col min="8" max="8" width="6.5703125" customWidth="1"/>
    <col min="10" max="10" width="5.28515625" customWidth="1"/>
    <col min="11" max="11" width="11.85546875" customWidth="1"/>
    <col min="12" max="12" width="12.5703125" customWidth="1"/>
    <col min="13" max="13" width="29.85546875" customWidth="1"/>
    <col min="15" max="15" width="27.140625" customWidth="1"/>
    <col min="17" max="17" width="13.140625" bestFit="1" customWidth="1"/>
  </cols>
  <sheetData>
    <row r="2" spans="2:13" ht="4.5" customHeight="1" thickBot="1" x14ac:dyDescent="0.3"/>
    <row r="3" spans="2:13" x14ac:dyDescent="0.25">
      <c r="B3" s="600"/>
      <c r="C3" s="601"/>
      <c r="D3" s="606" t="s">
        <v>0</v>
      </c>
      <c r="E3" s="606"/>
      <c r="F3" s="606"/>
      <c r="G3" s="606"/>
      <c r="H3" s="606"/>
      <c r="I3" s="606"/>
      <c r="J3" s="606"/>
      <c r="K3" s="606"/>
      <c r="L3" s="606"/>
      <c r="M3" s="607"/>
    </row>
    <row r="4" spans="2:13" x14ac:dyDescent="0.25">
      <c r="B4" s="602"/>
      <c r="C4" s="603"/>
      <c r="D4" s="608"/>
      <c r="E4" s="608"/>
      <c r="F4" s="608"/>
      <c r="G4" s="608"/>
      <c r="H4" s="608"/>
      <c r="I4" s="608"/>
      <c r="J4" s="608"/>
      <c r="K4" s="608"/>
      <c r="L4" s="608"/>
      <c r="M4" s="609"/>
    </row>
    <row r="5" spans="2:13" x14ac:dyDescent="0.25">
      <c r="B5" s="602"/>
      <c r="C5" s="603"/>
      <c r="D5" s="670" t="s">
        <v>191</v>
      </c>
      <c r="E5" s="670"/>
      <c r="F5" s="670"/>
      <c r="G5" s="670"/>
      <c r="H5" s="670"/>
      <c r="I5" s="670"/>
      <c r="J5" s="670"/>
      <c r="K5" s="670"/>
      <c r="L5" s="670"/>
      <c r="M5" s="671"/>
    </row>
    <row r="6" spans="2:13" ht="25.5" customHeight="1" thickBot="1" x14ac:dyDescent="0.3">
      <c r="B6" s="604"/>
      <c r="C6" s="605"/>
      <c r="D6" s="672"/>
      <c r="E6" s="672"/>
      <c r="F6" s="672"/>
      <c r="G6" s="672"/>
      <c r="H6" s="672"/>
      <c r="I6" s="672"/>
      <c r="J6" s="672"/>
      <c r="K6" s="672"/>
      <c r="L6" s="672"/>
      <c r="M6" s="673"/>
    </row>
    <row r="7" spans="2:13" x14ac:dyDescent="0.25">
      <c r="B7" s="590" t="s">
        <v>2</v>
      </c>
      <c r="C7" s="591"/>
      <c r="D7" s="680" t="s">
        <v>3</v>
      </c>
      <c r="E7" s="681"/>
      <c r="F7" s="681"/>
      <c r="G7" s="681"/>
      <c r="H7" s="681"/>
      <c r="I7" s="681"/>
      <c r="J7" s="681"/>
      <c r="K7" s="681"/>
      <c r="L7" s="681"/>
      <c r="M7" s="682"/>
    </row>
    <row r="8" spans="2:13" ht="15.75" thickBot="1" x14ac:dyDescent="0.3">
      <c r="B8" s="592"/>
      <c r="C8" s="593"/>
      <c r="D8" s="683"/>
      <c r="E8" s="672"/>
      <c r="F8" s="672"/>
      <c r="G8" s="672"/>
      <c r="H8" s="672"/>
      <c r="I8" s="672"/>
      <c r="J8" s="672"/>
      <c r="K8" s="672"/>
      <c r="L8" s="672"/>
      <c r="M8" s="673"/>
    </row>
    <row r="9" spans="2:13" ht="60.75" thickBot="1" x14ac:dyDescent="0.3">
      <c r="B9" s="165" t="s">
        <v>11</v>
      </c>
      <c r="C9" s="4" t="s">
        <v>4</v>
      </c>
      <c r="D9" s="20" t="s">
        <v>13</v>
      </c>
      <c r="E9" s="22" t="s">
        <v>28</v>
      </c>
      <c r="F9" s="23" t="s">
        <v>5</v>
      </c>
      <c r="G9" s="161" t="s">
        <v>6</v>
      </c>
      <c r="H9" s="6" t="s">
        <v>7</v>
      </c>
      <c r="I9" s="79" t="s">
        <v>89</v>
      </c>
      <c r="J9" s="160" t="s">
        <v>8</v>
      </c>
      <c r="K9" s="161" t="s">
        <v>105</v>
      </c>
      <c r="L9" s="23" t="s">
        <v>9</v>
      </c>
      <c r="M9" s="20" t="s">
        <v>10</v>
      </c>
    </row>
    <row r="10" spans="2:13" ht="30" customHeight="1" thickBot="1" x14ac:dyDescent="0.3">
      <c r="B10" s="26">
        <v>1</v>
      </c>
      <c r="C10" s="97" t="s">
        <v>12</v>
      </c>
      <c r="D10" s="27" t="s">
        <v>162</v>
      </c>
      <c r="E10" s="255">
        <f>10296.8/15</f>
        <v>686.45333333333326</v>
      </c>
      <c r="F10" s="52">
        <f>ROUND(E10*G10,0)</f>
        <v>10297</v>
      </c>
      <c r="G10" s="25">
        <v>15</v>
      </c>
      <c r="H10" s="25"/>
      <c r="I10" s="13"/>
      <c r="J10" s="14"/>
      <c r="K10" s="13"/>
      <c r="L10" s="220">
        <f>F10+I10+K10</f>
        <v>10297</v>
      </c>
      <c r="M10" s="1"/>
    </row>
    <row r="11" spans="2:13" ht="18" customHeight="1" thickBot="1" x14ac:dyDescent="0.3">
      <c r="B11" s="26"/>
      <c r="C11" s="97" t="s">
        <v>129</v>
      </c>
      <c r="D11" s="2"/>
      <c r="E11" s="14"/>
      <c r="F11" s="14"/>
      <c r="G11" s="214"/>
      <c r="H11" s="214"/>
      <c r="I11" s="14"/>
      <c r="J11" s="14"/>
      <c r="K11" s="14"/>
      <c r="L11" s="149">
        <f>L10</f>
        <v>10297</v>
      </c>
      <c r="M11" s="3"/>
    </row>
    <row r="12" spans="2:13" ht="18" customHeight="1" x14ac:dyDescent="0.25">
      <c r="B12" s="277"/>
      <c r="C12" s="207"/>
      <c r="E12" s="15"/>
      <c r="F12" s="15"/>
      <c r="G12" s="277"/>
      <c r="H12" s="277"/>
      <c r="I12" s="15"/>
      <c r="J12" s="15"/>
      <c r="K12" s="15"/>
      <c r="L12" s="278"/>
    </row>
    <row r="13" spans="2:13" ht="18" customHeight="1" x14ac:dyDescent="0.25">
      <c r="B13" s="277"/>
      <c r="C13" s="207"/>
      <c r="E13" s="15"/>
      <c r="F13" s="15"/>
      <c r="G13" s="277"/>
      <c r="H13" s="277"/>
      <c r="I13" s="15"/>
      <c r="J13" s="15"/>
      <c r="K13" s="15"/>
      <c r="L13" s="278"/>
    </row>
    <row r="14" spans="2:13" ht="18" customHeight="1" x14ac:dyDescent="0.25">
      <c r="B14" s="277"/>
      <c r="C14" s="207"/>
      <c r="E14" s="15"/>
      <c r="F14" s="15"/>
      <c r="G14" s="277"/>
      <c r="H14" s="277"/>
      <c r="I14" s="15"/>
      <c r="J14" s="15"/>
      <c r="K14" s="15"/>
      <c r="L14" s="278"/>
    </row>
    <row r="15" spans="2:13" ht="18" customHeight="1" x14ac:dyDescent="0.25">
      <c r="B15" s="277"/>
      <c r="C15" s="207"/>
      <c r="E15" s="15"/>
      <c r="F15" s="15"/>
      <c r="G15" s="277"/>
      <c r="H15" s="277"/>
      <c r="I15" s="15"/>
      <c r="J15" s="15"/>
      <c r="K15" s="15"/>
      <c r="L15" s="278"/>
    </row>
    <row r="16" spans="2:13" ht="18" customHeight="1" x14ac:dyDescent="0.25">
      <c r="B16" s="277"/>
      <c r="C16" s="207"/>
      <c r="E16" s="15"/>
      <c r="F16" s="15"/>
      <c r="G16" s="277"/>
      <c r="H16" s="277"/>
      <c r="I16" s="15"/>
      <c r="J16" s="15"/>
      <c r="K16" s="15"/>
      <c r="L16" s="278"/>
    </row>
    <row r="17" spans="2:13" ht="18" customHeight="1" x14ac:dyDescent="0.25">
      <c r="B17" s="277"/>
      <c r="C17" s="207"/>
      <c r="E17" s="15"/>
      <c r="F17" s="15"/>
      <c r="G17" s="277"/>
      <c r="H17" s="277"/>
      <c r="I17" s="15"/>
      <c r="J17" s="15"/>
      <c r="K17" s="15"/>
      <c r="L17" s="278"/>
    </row>
    <row r="18" spans="2:13" ht="18" customHeight="1" x14ac:dyDescent="0.25">
      <c r="B18" s="277"/>
      <c r="C18" s="207"/>
      <c r="E18" s="15"/>
      <c r="F18" s="15"/>
      <c r="G18" s="277"/>
      <c r="H18" s="277"/>
      <c r="I18" s="15"/>
      <c r="J18" s="15"/>
      <c r="K18" s="15"/>
      <c r="L18" s="278"/>
    </row>
    <row r="19" spans="2:13" ht="18" customHeight="1" x14ac:dyDescent="0.25">
      <c r="B19" s="277"/>
      <c r="C19" s="207"/>
      <c r="E19" s="15"/>
      <c r="F19" s="15"/>
      <c r="G19" s="277"/>
      <c r="H19" s="277"/>
      <c r="I19" s="15"/>
      <c r="J19" s="15"/>
      <c r="K19" s="15"/>
      <c r="L19" s="278"/>
    </row>
    <row r="20" spans="2:13" ht="18" customHeight="1" x14ac:dyDescent="0.25">
      <c r="B20" s="277"/>
      <c r="C20" s="207"/>
      <c r="E20" s="15"/>
      <c r="F20" s="15"/>
      <c r="G20" s="277"/>
      <c r="H20" s="277"/>
      <c r="I20" s="15"/>
      <c r="J20" s="15"/>
      <c r="K20" s="15"/>
      <c r="L20" s="278"/>
    </row>
    <row r="21" spans="2:13" ht="18" customHeight="1" x14ac:dyDescent="0.25">
      <c r="B21" s="277"/>
      <c r="C21" s="207"/>
      <c r="E21" s="15"/>
      <c r="F21" s="15"/>
      <c r="G21" s="277"/>
      <c r="H21" s="277"/>
      <c r="I21" s="15"/>
      <c r="J21" s="15"/>
      <c r="K21" s="15"/>
      <c r="L21" s="278"/>
    </row>
    <row r="22" spans="2:13" ht="18" customHeight="1" x14ac:dyDescent="0.25">
      <c r="B22" s="277"/>
      <c r="C22" s="207"/>
      <c r="E22" s="15"/>
      <c r="F22" s="15"/>
      <c r="G22" s="277"/>
      <c r="H22" s="277"/>
      <c r="I22" s="15"/>
      <c r="J22" s="15"/>
      <c r="K22" s="15"/>
      <c r="L22" s="278"/>
    </row>
    <row r="23" spans="2:13" ht="18" customHeight="1" x14ac:dyDescent="0.25">
      <c r="B23" s="277"/>
      <c r="C23" s="207"/>
      <c r="E23" s="15"/>
      <c r="F23" s="15"/>
      <c r="G23" s="277"/>
      <c r="H23" s="277"/>
      <c r="I23" s="15"/>
      <c r="J23" s="15"/>
      <c r="K23" s="15"/>
      <c r="L23" s="278"/>
    </row>
    <row r="24" spans="2:13" ht="18" customHeight="1" x14ac:dyDescent="0.25">
      <c r="B24" s="277"/>
      <c r="C24" s="207"/>
      <c r="E24" s="15"/>
      <c r="F24" s="15"/>
      <c r="G24" s="277"/>
      <c r="H24" s="277"/>
      <c r="I24" s="15"/>
      <c r="J24" s="15"/>
      <c r="K24" s="15"/>
      <c r="L24" s="278"/>
    </row>
    <row r="25" spans="2:13" ht="18" customHeight="1" x14ac:dyDescent="0.25">
      <c r="B25" s="277"/>
      <c r="C25" s="207"/>
      <c r="E25" s="15"/>
      <c r="F25" s="15"/>
      <c r="G25" s="277"/>
      <c r="H25" s="277"/>
      <c r="I25" s="15"/>
      <c r="J25" s="15"/>
      <c r="K25" s="15"/>
      <c r="L25" s="278"/>
    </row>
    <row r="26" spans="2:13" ht="18" customHeight="1" x14ac:dyDescent="0.25">
      <c r="B26" s="277"/>
      <c r="C26" s="207"/>
      <c r="E26" s="15"/>
      <c r="F26" s="15"/>
      <c r="G26" s="277"/>
      <c r="H26" s="277"/>
      <c r="I26" s="15"/>
      <c r="J26" s="15"/>
      <c r="K26" s="15"/>
      <c r="L26" s="278"/>
    </row>
    <row r="27" spans="2:13" ht="15.75" thickBot="1" x14ac:dyDescent="0.3"/>
    <row r="28" spans="2:13" x14ac:dyDescent="0.25">
      <c r="B28" s="600"/>
      <c r="C28" s="601"/>
      <c r="D28" s="606" t="s">
        <v>0</v>
      </c>
      <c r="E28" s="606"/>
      <c r="F28" s="606"/>
      <c r="G28" s="606"/>
      <c r="H28" s="606"/>
      <c r="I28" s="606"/>
      <c r="J28" s="606"/>
      <c r="K28" s="606"/>
      <c r="L28" s="606"/>
      <c r="M28" s="607"/>
    </row>
    <row r="29" spans="2:13" x14ac:dyDescent="0.25">
      <c r="B29" s="602"/>
      <c r="C29" s="603"/>
      <c r="D29" s="608"/>
      <c r="E29" s="608"/>
      <c r="F29" s="608"/>
      <c r="G29" s="608"/>
      <c r="H29" s="608"/>
      <c r="I29" s="608"/>
      <c r="J29" s="608"/>
      <c r="K29" s="608"/>
      <c r="L29" s="608"/>
      <c r="M29" s="609"/>
    </row>
    <row r="30" spans="2:13" x14ac:dyDescent="0.25">
      <c r="B30" s="602"/>
      <c r="C30" s="603"/>
      <c r="D30" s="610" t="str">
        <f>+D5</f>
        <v>PAGO QUINCENAL DEL 01 AL 15 DE ABRIL DEL 2025</v>
      </c>
      <c r="E30" s="610"/>
      <c r="F30" s="610"/>
      <c r="G30" s="610"/>
      <c r="H30" s="610"/>
      <c r="I30" s="610"/>
      <c r="J30" s="610"/>
      <c r="K30" s="610"/>
      <c r="L30" s="610"/>
      <c r="M30" s="611"/>
    </row>
    <row r="31" spans="2:13" ht="23.25" customHeight="1" thickBot="1" x14ac:dyDescent="0.3">
      <c r="B31" s="604"/>
      <c r="C31" s="605"/>
      <c r="D31" s="598"/>
      <c r="E31" s="598"/>
      <c r="F31" s="598"/>
      <c r="G31" s="598"/>
      <c r="H31" s="598"/>
      <c r="I31" s="598"/>
      <c r="J31" s="598"/>
      <c r="K31" s="598"/>
      <c r="L31" s="598"/>
      <c r="M31" s="599"/>
    </row>
    <row r="32" spans="2:13" x14ac:dyDescent="0.25">
      <c r="B32" s="590" t="s">
        <v>2</v>
      </c>
      <c r="C32" s="591"/>
      <c r="D32" s="594" t="s">
        <v>15</v>
      </c>
      <c r="E32" s="595"/>
      <c r="F32" s="595"/>
      <c r="G32" s="595"/>
      <c r="H32" s="595"/>
      <c r="I32" s="595"/>
      <c r="J32" s="595"/>
      <c r="K32" s="595"/>
      <c r="L32" s="595"/>
      <c r="M32" s="596"/>
    </row>
    <row r="33" spans="2:13" ht="15.75" thickBot="1" x14ac:dyDescent="0.3">
      <c r="B33" s="592"/>
      <c r="C33" s="593"/>
      <c r="D33" s="597"/>
      <c r="E33" s="598"/>
      <c r="F33" s="598"/>
      <c r="G33" s="598"/>
      <c r="H33" s="598"/>
      <c r="I33" s="598"/>
      <c r="J33" s="598"/>
      <c r="K33" s="598"/>
      <c r="L33" s="598"/>
      <c r="M33" s="599"/>
    </row>
    <row r="34" spans="2:13" ht="60.75" thickBot="1" x14ac:dyDescent="0.3">
      <c r="B34" s="165" t="s">
        <v>11</v>
      </c>
      <c r="C34" s="4" t="s">
        <v>4</v>
      </c>
      <c r="D34" s="18" t="s">
        <v>13</v>
      </c>
      <c r="E34" s="21" t="s">
        <v>28</v>
      </c>
      <c r="F34" s="6" t="s">
        <v>5</v>
      </c>
      <c r="G34" s="170" t="s">
        <v>6</v>
      </c>
      <c r="H34" s="6" t="s">
        <v>7</v>
      </c>
      <c r="I34" s="79" t="s">
        <v>89</v>
      </c>
      <c r="J34" s="160" t="s">
        <v>8</v>
      </c>
      <c r="K34" s="161" t="s">
        <v>105</v>
      </c>
      <c r="L34" s="6" t="s">
        <v>9</v>
      </c>
      <c r="M34" s="5" t="s">
        <v>10</v>
      </c>
    </row>
    <row r="35" spans="2:13" ht="30.75" thickBot="1" x14ac:dyDescent="0.3">
      <c r="B35" s="18">
        <v>2</v>
      </c>
      <c r="C35" s="182" t="s">
        <v>90</v>
      </c>
      <c r="D35" s="148" t="s">
        <v>16</v>
      </c>
      <c r="E35" s="255">
        <v>319.2</v>
      </c>
      <c r="F35" s="50">
        <f t="shared" ref="F35:F45" si="0">ROUND(E35*G35,0)</f>
        <v>4788</v>
      </c>
      <c r="G35" s="70">
        <v>15</v>
      </c>
      <c r="H35" s="25">
        <v>0</v>
      </c>
      <c r="I35" s="119">
        <f>ROUND((E35/4)*H35,0)</f>
        <v>0</v>
      </c>
      <c r="J35" s="50"/>
      <c r="K35" s="52"/>
      <c r="L35" s="222">
        <f t="shared" ref="L35:L45" si="1">F35+I35+K35</f>
        <v>4788</v>
      </c>
      <c r="M35" s="10"/>
    </row>
    <row r="36" spans="2:13" ht="30" customHeight="1" thickBot="1" x14ac:dyDescent="0.3">
      <c r="B36" s="61">
        <v>3</v>
      </c>
      <c r="C36" s="103" t="s">
        <v>19</v>
      </c>
      <c r="D36" s="48" t="s">
        <v>20</v>
      </c>
      <c r="E36" s="50">
        <v>265.33</v>
      </c>
      <c r="F36" s="52">
        <f t="shared" si="0"/>
        <v>3980</v>
      </c>
      <c r="G36" s="62">
        <v>15</v>
      </c>
      <c r="H36" s="62"/>
      <c r="I36" s="50"/>
      <c r="J36" s="50"/>
      <c r="K36" s="50"/>
      <c r="L36" s="222">
        <f t="shared" si="1"/>
        <v>3980</v>
      </c>
      <c r="M36" s="48"/>
    </row>
    <row r="37" spans="2:13" ht="30" customHeight="1" thickBot="1" x14ac:dyDescent="0.3">
      <c r="B37" s="40">
        <v>4</v>
      </c>
      <c r="C37" s="103" t="s">
        <v>187</v>
      </c>
      <c r="D37" s="48" t="s">
        <v>20</v>
      </c>
      <c r="E37" s="50">
        <v>266.66000000000003</v>
      </c>
      <c r="F37" s="52">
        <f t="shared" si="0"/>
        <v>4000</v>
      </c>
      <c r="G37" s="62">
        <v>15</v>
      </c>
      <c r="H37" s="257">
        <v>0</v>
      </c>
      <c r="I37" s="119">
        <f t="shared" ref="I37:I45" si="2">ROUND((E37/4)*H37,0)</f>
        <v>0</v>
      </c>
      <c r="J37" s="43"/>
      <c r="K37" s="45"/>
      <c r="L37" s="223">
        <f t="shared" si="1"/>
        <v>4000</v>
      </c>
      <c r="M37" s="53"/>
    </row>
    <row r="38" spans="2:13" ht="30" customHeight="1" thickBot="1" x14ac:dyDescent="0.3">
      <c r="B38" s="61">
        <v>5</v>
      </c>
      <c r="C38" s="103" t="s">
        <v>149</v>
      </c>
      <c r="D38" s="48" t="s">
        <v>20</v>
      </c>
      <c r="E38" s="163">
        <v>320</v>
      </c>
      <c r="F38" s="50">
        <f t="shared" si="0"/>
        <v>4800</v>
      </c>
      <c r="G38" s="51">
        <v>15</v>
      </c>
      <c r="H38" s="25">
        <v>0</v>
      </c>
      <c r="I38" s="119">
        <f t="shared" si="2"/>
        <v>0</v>
      </c>
      <c r="J38" s="50"/>
      <c r="K38" s="52"/>
      <c r="L38" s="222">
        <f t="shared" si="1"/>
        <v>4800</v>
      </c>
      <c r="M38" s="53"/>
    </row>
    <row r="39" spans="2:13" ht="30" customHeight="1" thickBot="1" x14ac:dyDescent="0.3">
      <c r="B39" s="47">
        <v>6</v>
      </c>
      <c r="C39" s="173" t="s">
        <v>21</v>
      </c>
      <c r="D39" s="48" t="s">
        <v>20</v>
      </c>
      <c r="E39" s="163">
        <v>265.33</v>
      </c>
      <c r="F39" s="50">
        <f t="shared" si="0"/>
        <v>3980</v>
      </c>
      <c r="G39" s="51">
        <v>15</v>
      </c>
      <c r="H39" s="25">
        <v>0</v>
      </c>
      <c r="I39" s="119">
        <f t="shared" si="2"/>
        <v>0</v>
      </c>
      <c r="J39" s="50"/>
      <c r="K39" s="52"/>
      <c r="L39" s="222">
        <f t="shared" si="1"/>
        <v>3980</v>
      </c>
      <c r="M39" s="53"/>
    </row>
    <row r="40" spans="2:13" ht="30" customHeight="1" thickBot="1" x14ac:dyDescent="0.3">
      <c r="B40" s="47">
        <v>7</v>
      </c>
      <c r="C40" s="173" t="s">
        <v>192</v>
      </c>
      <c r="D40" s="48" t="s">
        <v>20</v>
      </c>
      <c r="E40" s="163">
        <v>400</v>
      </c>
      <c r="F40" s="50">
        <f t="shared" ref="F40:F41" si="3">ROUND(E40*G40,0)</f>
        <v>6000</v>
      </c>
      <c r="G40" s="51">
        <v>15</v>
      </c>
      <c r="H40" s="25">
        <v>0</v>
      </c>
      <c r="I40" s="119">
        <f t="shared" ref="I40:I41" si="4">ROUND((E40/4)*H40,0)</f>
        <v>0</v>
      </c>
      <c r="J40" s="50"/>
      <c r="K40" s="52"/>
      <c r="L40" s="222">
        <f t="shared" ref="L40:L41" si="5">F40+I40+K40</f>
        <v>6000</v>
      </c>
      <c r="M40" s="53"/>
    </row>
    <row r="41" spans="2:13" ht="30" customHeight="1" thickBot="1" x14ac:dyDescent="0.3">
      <c r="B41" s="47">
        <v>8</v>
      </c>
      <c r="C41" s="173" t="s">
        <v>193</v>
      </c>
      <c r="D41" s="48" t="s">
        <v>20</v>
      </c>
      <c r="E41" s="163">
        <v>287.17</v>
      </c>
      <c r="F41" s="50">
        <f t="shared" si="3"/>
        <v>2585</v>
      </c>
      <c r="G41" s="51">
        <v>9</v>
      </c>
      <c r="H41" s="25">
        <v>0</v>
      </c>
      <c r="I41" s="119">
        <f t="shared" si="4"/>
        <v>0</v>
      </c>
      <c r="J41" s="50"/>
      <c r="K41" s="52"/>
      <c r="L41" s="222">
        <f t="shared" si="5"/>
        <v>2585</v>
      </c>
      <c r="M41" s="53"/>
    </row>
    <row r="42" spans="2:13" ht="30" customHeight="1" thickBot="1" x14ac:dyDescent="0.3">
      <c r="B42" s="47">
        <v>9</v>
      </c>
      <c r="C42" s="173" t="s">
        <v>188</v>
      </c>
      <c r="D42" s="48" t="s">
        <v>189</v>
      </c>
      <c r="E42" s="50">
        <v>284.3</v>
      </c>
      <c r="F42" s="52">
        <f t="shared" si="0"/>
        <v>4265</v>
      </c>
      <c r="G42" s="62">
        <v>15</v>
      </c>
      <c r="H42" s="257">
        <v>0</v>
      </c>
      <c r="I42" s="119">
        <f t="shared" si="2"/>
        <v>0</v>
      </c>
      <c r="J42" s="43"/>
      <c r="K42" s="45"/>
      <c r="L42" s="223">
        <f t="shared" si="1"/>
        <v>4265</v>
      </c>
      <c r="M42" s="53"/>
    </row>
    <row r="43" spans="2:13" ht="30.75" customHeight="1" thickBot="1" x14ac:dyDescent="0.3">
      <c r="B43" s="61">
        <v>10</v>
      </c>
      <c r="C43" s="285" t="s">
        <v>181</v>
      </c>
      <c r="D43" s="48" t="s">
        <v>182</v>
      </c>
      <c r="E43" s="163">
        <v>320</v>
      </c>
      <c r="F43" s="50">
        <f t="shared" si="0"/>
        <v>4800</v>
      </c>
      <c r="G43" s="51">
        <v>15</v>
      </c>
      <c r="H43" s="25">
        <v>0</v>
      </c>
      <c r="I43" s="119">
        <f t="shared" si="2"/>
        <v>0</v>
      </c>
      <c r="J43" s="50"/>
      <c r="K43" s="52"/>
      <c r="L43" s="222">
        <f t="shared" si="1"/>
        <v>4800</v>
      </c>
      <c r="M43" s="48"/>
    </row>
    <row r="44" spans="2:13" ht="30" customHeight="1" thickBot="1" x14ac:dyDescent="0.3">
      <c r="B44" s="40">
        <v>11</v>
      </c>
      <c r="C44" s="183" t="s">
        <v>22</v>
      </c>
      <c r="D44" s="212" t="s">
        <v>23</v>
      </c>
      <c r="E44" s="256">
        <f>5075.2/15</f>
        <v>338.34666666666664</v>
      </c>
      <c r="F44" s="50">
        <f t="shared" si="0"/>
        <v>5075</v>
      </c>
      <c r="G44" s="71">
        <v>15</v>
      </c>
      <c r="H44" s="257">
        <v>18</v>
      </c>
      <c r="I44" s="119">
        <f t="shared" si="2"/>
        <v>1523</v>
      </c>
      <c r="J44" s="261">
        <v>0</v>
      </c>
      <c r="K44" s="120">
        <f t="shared" ref="K44" si="6">ROUND((E44*2)*J44,0)</f>
        <v>0</v>
      </c>
      <c r="L44" s="223">
        <f>F44+I44+K44</f>
        <v>6598</v>
      </c>
      <c r="M44" s="46"/>
    </row>
    <row r="45" spans="2:13" ht="30" customHeight="1" thickBot="1" x14ac:dyDescent="0.3">
      <c r="B45" s="17">
        <v>12</v>
      </c>
      <c r="C45" s="184" t="s">
        <v>24</v>
      </c>
      <c r="D45" s="29" t="s">
        <v>25</v>
      </c>
      <c r="E45" s="255">
        <v>319.2</v>
      </c>
      <c r="F45" s="50">
        <f t="shared" si="0"/>
        <v>4788</v>
      </c>
      <c r="G45" s="51">
        <v>15</v>
      </c>
      <c r="H45" s="25">
        <v>0</v>
      </c>
      <c r="I45" s="119">
        <f t="shared" si="2"/>
        <v>0</v>
      </c>
      <c r="J45" s="50"/>
      <c r="K45" s="52"/>
      <c r="L45" s="222">
        <f t="shared" si="1"/>
        <v>4788</v>
      </c>
      <c r="M45" s="3"/>
    </row>
    <row r="46" spans="2:13" ht="21" customHeight="1" thickBot="1" x14ac:dyDescent="0.3">
      <c r="B46" s="17"/>
      <c r="C46" s="184" t="s">
        <v>129</v>
      </c>
      <c r="D46" s="653"/>
      <c r="E46" s="654"/>
      <c r="F46" s="654"/>
      <c r="G46" s="654"/>
      <c r="H46" s="654"/>
      <c r="I46" s="654"/>
      <c r="J46" s="654"/>
      <c r="K46" s="655"/>
      <c r="L46" s="141">
        <f>SUM(L35:L45)</f>
        <v>50584</v>
      </c>
      <c r="M46" s="3"/>
    </row>
    <row r="47" spans="2:13" ht="21" customHeight="1" x14ac:dyDescent="0.25">
      <c r="B47" s="271"/>
      <c r="C47" s="279"/>
      <c r="D47" s="280"/>
      <c r="E47" s="280"/>
      <c r="F47" s="280"/>
      <c r="G47" s="280"/>
      <c r="H47" s="280"/>
      <c r="I47" s="280"/>
      <c r="J47" s="280"/>
      <c r="K47" s="280"/>
      <c r="L47" s="281"/>
    </row>
    <row r="48" spans="2:13" ht="21" customHeight="1" x14ac:dyDescent="0.25">
      <c r="B48" s="271"/>
      <c r="C48" s="279"/>
      <c r="D48" s="280"/>
      <c r="E48" s="280"/>
      <c r="F48" s="280"/>
      <c r="G48" s="280"/>
      <c r="H48" s="280"/>
      <c r="I48" s="280"/>
      <c r="J48" s="280"/>
      <c r="K48" s="280"/>
      <c r="L48" s="281"/>
    </row>
    <row r="49" spans="2:15" ht="15.75" thickBot="1" x14ac:dyDescent="0.3">
      <c r="F49" s="45"/>
    </row>
    <row r="50" spans="2:15" x14ac:dyDescent="0.25">
      <c r="B50" s="600"/>
      <c r="C50" s="601"/>
      <c r="D50" s="606" t="s">
        <v>0</v>
      </c>
      <c r="E50" s="606"/>
      <c r="F50" s="606"/>
      <c r="G50" s="606"/>
      <c r="H50" s="606"/>
      <c r="I50" s="606"/>
      <c r="J50" s="606"/>
      <c r="K50" s="606"/>
      <c r="L50" s="606"/>
      <c r="M50" s="607"/>
    </row>
    <row r="51" spans="2:15" x14ac:dyDescent="0.25">
      <c r="B51" s="602"/>
      <c r="C51" s="603"/>
      <c r="D51" s="608"/>
      <c r="E51" s="608"/>
      <c r="F51" s="608"/>
      <c r="G51" s="608"/>
      <c r="H51" s="608"/>
      <c r="I51" s="608"/>
      <c r="J51" s="608"/>
      <c r="K51" s="608"/>
      <c r="L51" s="608"/>
      <c r="M51" s="609"/>
    </row>
    <row r="52" spans="2:15" x14ac:dyDescent="0.25">
      <c r="B52" s="602"/>
      <c r="C52" s="603"/>
      <c r="D52" s="610" t="str">
        <f>+D5</f>
        <v>PAGO QUINCENAL DEL 01 AL 15 DE ABRIL DEL 2025</v>
      </c>
      <c r="E52" s="610"/>
      <c r="F52" s="610"/>
      <c r="G52" s="610"/>
      <c r="H52" s="610"/>
      <c r="I52" s="610"/>
      <c r="J52" s="610"/>
      <c r="K52" s="610"/>
      <c r="L52" s="610"/>
      <c r="M52" s="611"/>
    </row>
    <row r="53" spans="2:15" ht="36.75" customHeight="1" thickBot="1" x14ac:dyDescent="0.3">
      <c r="B53" s="604"/>
      <c r="C53" s="605"/>
      <c r="D53" s="598"/>
      <c r="E53" s="598"/>
      <c r="F53" s="598"/>
      <c r="G53" s="598"/>
      <c r="H53" s="598"/>
      <c r="I53" s="598"/>
      <c r="J53" s="598"/>
      <c r="K53" s="598"/>
      <c r="L53" s="598"/>
      <c r="M53" s="599"/>
    </row>
    <row r="54" spans="2:15" x14ac:dyDescent="0.25">
      <c r="B54" s="590" t="s">
        <v>2</v>
      </c>
      <c r="C54" s="591"/>
      <c r="D54" s="594" t="s">
        <v>26</v>
      </c>
      <c r="E54" s="595"/>
      <c r="F54" s="595"/>
      <c r="G54" s="595"/>
      <c r="H54" s="595"/>
      <c r="I54" s="595"/>
      <c r="J54" s="595"/>
      <c r="K54" s="595"/>
      <c r="L54" s="595"/>
      <c r="M54" s="596"/>
    </row>
    <row r="55" spans="2:15" ht="15.75" thickBot="1" x14ac:dyDescent="0.3">
      <c r="B55" s="592"/>
      <c r="C55" s="593"/>
      <c r="D55" s="597"/>
      <c r="E55" s="598"/>
      <c r="F55" s="598"/>
      <c r="G55" s="598"/>
      <c r="H55" s="598"/>
      <c r="I55" s="598"/>
      <c r="J55" s="598"/>
      <c r="K55" s="598"/>
      <c r="L55" s="598"/>
      <c r="M55" s="599"/>
    </row>
    <row r="56" spans="2:15" ht="60.75" thickBot="1" x14ac:dyDescent="0.3">
      <c r="B56" s="176" t="s">
        <v>11</v>
      </c>
      <c r="C56" s="17" t="s">
        <v>4</v>
      </c>
      <c r="D56" s="18" t="s">
        <v>13</v>
      </c>
      <c r="E56" s="21" t="s">
        <v>28</v>
      </c>
      <c r="F56" s="19" t="s">
        <v>5</v>
      </c>
      <c r="G56" s="106" t="s">
        <v>6</v>
      </c>
      <c r="H56" s="6" t="s">
        <v>7</v>
      </c>
      <c r="I56" s="79" t="s">
        <v>89</v>
      </c>
      <c r="J56" s="160" t="s">
        <v>8</v>
      </c>
      <c r="K56" s="161" t="s">
        <v>105</v>
      </c>
      <c r="L56" s="19" t="s">
        <v>9</v>
      </c>
      <c r="M56" s="18" t="s">
        <v>10</v>
      </c>
    </row>
    <row r="57" spans="2:15" ht="30.75" thickBot="1" x14ac:dyDescent="0.3">
      <c r="B57" s="55">
        <v>13</v>
      </c>
      <c r="C57" s="185" t="s">
        <v>27</v>
      </c>
      <c r="D57" s="147" t="s">
        <v>29</v>
      </c>
      <c r="E57" s="258">
        <f>5340.6/15</f>
        <v>356.04</v>
      </c>
      <c r="F57" s="50">
        <f t="shared" ref="F57:F62" si="7">ROUND(E57*G57,0)</f>
        <v>5341</v>
      </c>
      <c r="G57" s="60">
        <v>15</v>
      </c>
      <c r="H57" s="25">
        <v>0</v>
      </c>
      <c r="I57" s="259">
        <f>ROUND((E57/4)*H57,0)</f>
        <v>0</v>
      </c>
      <c r="J57" s="261">
        <v>0</v>
      </c>
      <c r="K57" s="120">
        <f t="shared" ref="K57:K62" si="8">ROUND((E57*2)*J57,0)</f>
        <v>0</v>
      </c>
      <c r="L57" s="219">
        <f>F57+I57+K57</f>
        <v>5341</v>
      </c>
      <c r="M57" s="57"/>
      <c r="O57" s="142"/>
    </row>
    <row r="58" spans="2:15" ht="30.75" thickBot="1" x14ac:dyDescent="0.3">
      <c r="B58" s="61">
        <v>14</v>
      </c>
      <c r="C58" s="116" t="s">
        <v>30</v>
      </c>
      <c r="D58" s="76" t="s">
        <v>31</v>
      </c>
      <c r="E58" s="255">
        <f>4077.2/15</f>
        <v>271.81333333333333</v>
      </c>
      <c r="F58" s="559">
        <f t="shared" si="7"/>
        <v>4077</v>
      </c>
      <c r="G58" s="62">
        <v>15</v>
      </c>
      <c r="H58" s="25">
        <v>4</v>
      </c>
      <c r="I58" s="259">
        <f>ROUND((E58/4)*H58,0)</f>
        <v>272</v>
      </c>
      <c r="J58" s="261">
        <v>0</v>
      </c>
      <c r="K58" s="120">
        <f t="shared" si="8"/>
        <v>0</v>
      </c>
      <c r="L58" s="219">
        <f t="shared" ref="L58:L62" si="9">F58+I58+K58</f>
        <v>4349</v>
      </c>
      <c r="M58" s="48"/>
    </row>
    <row r="59" spans="2:15" ht="27.75" customHeight="1" thickBot="1" x14ac:dyDescent="0.3">
      <c r="B59" s="61">
        <v>15</v>
      </c>
      <c r="C59" s="116" t="s">
        <v>34</v>
      </c>
      <c r="D59" s="76" t="s">
        <v>35</v>
      </c>
      <c r="E59" s="255">
        <v>258.93333333333334</v>
      </c>
      <c r="F59" s="50">
        <f t="shared" si="7"/>
        <v>3884</v>
      </c>
      <c r="G59" s="62">
        <v>15</v>
      </c>
      <c r="H59" s="25"/>
      <c r="I59" s="262"/>
      <c r="J59" s="261">
        <v>0</v>
      </c>
      <c r="K59" s="120">
        <f t="shared" si="8"/>
        <v>0</v>
      </c>
      <c r="L59" s="219">
        <f>F59+I59+K59</f>
        <v>3884</v>
      </c>
      <c r="M59" s="48"/>
      <c r="O59" s="142"/>
    </row>
    <row r="60" spans="2:15" ht="21.75" customHeight="1" thickBot="1" x14ac:dyDescent="0.3">
      <c r="B60" s="61">
        <v>16</v>
      </c>
      <c r="C60" s="116" t="s">
        <v>165</v>
      </c>
      <c r="D60" s="76" t="s">
        <v>167</v>
      </c>
      <c r="E60" s="255">
        <v>292.95999999999998</v>
      </c>
      <c r="F60" s="50">
        <f t="shared" si="7"/>
        <v>4394</v>
      </c>
      <c r="G60" s="24">
        <v>15</v>
      </c>
      <c r="H60" s="25">
        <v>0</v>
      </c>
      <c r="I60" s="259">
        <f>ROUND((E60/4)*H60,0)</f>
        <v>0</v>
      </c>
      <c r="J60" s="261">
        <v>0</v>
      </c>
      <c r="K60" s="120">
        <f>ROUND((E60*2)*J60,0)</f>
        <v>0</v>
      </c>
      <c r="L60" s="219">
        <f>F60+I60+K60</f>
        <v>4394</v>
      </c>
      <c r="M60" s="48"/>
      <c r="O60" s="142"/>
    </row>
    <row r="61" spans="2:15" ht="31.5" customHeight="1" thickBot="1" x14ac:dyDescent="0.3">
      <c r="B61" s="61">
        <v>17</v>
      </c>
      <c r="C61" s="162" t="s">
        <v>166</v>
      </c>
      <c r="D61" s="76" t="s">
        <v>167</v>
      </c>
      <c r="E61" s="255">
        <v>292.95999999999998</v>
      </c>
      <c r="F61" s="50">
        <f t="shared" si="7"/>
        <v>4394</v>
      </c>
      <c r="G61" s="62">
        <v>15</v>
      </c>
      <c r="H61" s="25">
        <v>3</v>
      </c>
      <c r="I61" s="259">
        <f>ROUND((E61/4)*H61,0)</f>
        <v>220</v>
      </c>
      <c r="J61" s="261">
        <v>0</v>
      </c>
      <c r="K61" s="120">
        <f t="shared" ref="K61" si="10">ROUND((E61*2)*J61,0)</f>
        <v>0</v>
      </c>
      <c r="L61" s="219">
        <f>F61+I61+K61</f>
        <v>4614</v>
      </c>
      <c r="M61" s="48"/>
      <c r="O61" s="142"/>
    </row>
    <row r="62" spans="2:15" ht="30.75" thickBot="1" x14ac:dyDescent="0.3">
      <c r="B62" s="61">
        <v>18</v>
      </c>
      <c r="C62" s="162" t="s">
        <v>36</v>
      </c>
      <c r="D62" s="76" t="s">
        <v>35</v>
      </c>
      <c r="E62" s="255">
        <v>258.93333333333334</v>
      </c>
      <c r="F62" s="50">
        <f t="shared" si="7"/>
        <v>3884</v>
      </c>
      <c r="G62" s="62">
        <v>15</v>
      </c>
      <c r="H62" s="25"/>
      <c r="I62" s="262"/>
      <c r="J62" s="261">
        <v>0</v>
      </c>
      <c r="K62" s="120">
        <f t="shared" si="8"/>
        <v>0</v>
      </c>
      <c r="L62" s="219">
        <f t="shared" si="9"/>
        <v>3884</v>
      </c>
      <c r="M62" s="48"/>
    </row>
    <row r="63" spans="2:15" ht="22.5" customHeight="1" thickBot="1" x14ac:dyDescent="0.35">
      <c r="B63" s="95"/>
      <c r="C63" s="98" t="s">
        <v>129</v>
      </c>
      <c r="D63" s="638"/>
      <c r="E63" s="639"/>
      <c r="F63" s="639"/>
      <c r="G63" s="639"/>
      <c r="H63" s="639"/>
      <c r="I63" s="639"/>
      <c r="J63" s="639"/>
      <c r="K63" s="640"/>
      <c r="L63" s="99">
        <f>SUM(L57:L62)</f>
        <v>26466</v>
      </c>
      <c r="M63" s="3"/>
    </row>
    <row r="64" spans="2:15" ht="22.5" customHeight="1" x14ac:dyDescent="0.3">
      <c r="C64" s="203"/>
      <c r="D64" s="277"/>
      <c r="E64" s="277"/>
      <c r="F64" s="277"/>
      <c r="G64" s="277"/>
      <c r="H64" s="277"/>
      <c r="I64" s="277"/>
      <c r="J64" s="277"/>
      <c r="K64" s="277"/>
      <c r="L64" s="204"/>
    </row>
    <row r="65" spans="2:16" ht="22.5" customHeight="1" x14ac:dyDescent="0.3">
      <c r="C65" s="203"/>
      <c r="D65" s="277"/>
      <c r="E65" s="277"/>
      <c r="F65" s="277"/>
      <c r="G65" s="277"/>
      <c r="H65" s="277"/>
      <c r="I65" s="277"/>
      <c r="J65" s="277"/>
      <c r="K65" s="277"/>
      <c r="L65" s="204"/>
    </row>
    <row r="66" spans="2:16" ht="22.5" customHeight="1" x14ac:dyDescent="0.3">
      <c r="C66" s="203"/>
      <c r="D66" s="277"/>
      <c r="E66" s="277"/>
      <c r="F66" s="277"/>
      <c r="G66" s="277"/>
      <c r="H66" s="277"/>
      <c r="I66" s="277"/>
      <c r="J66" s="277"/>
      <c r="K66" s="277"/>
      <c r="L66" s="204"/>
    </row>
    <row r="67" spans="2:16" ht="22.5" customHeight="1" x14ac:dyDescent="0.3">
      <c r="C67" s="203"/>
      <c r="D67" s="277"/>
      <c r="E67" s="277"/>
      <c r="F67" s="277"/>
      <c r="G67" s="277"/>
      <c r="H67" s="277"/>
      <c r="I67" s="277"/>
      <c r="J67" s="277"/>
      <c r="K67" s="277"/>
      <c r="L67" s="204"/>
    </row>
    <row r="68" spans="2:16" ht="22.5" customHeight="1" thickBot="1" x14ac:dyDescent="0.35">
      <c r="C68" s="203"/>
      <c r="D68" s="277"/>
      <c r="E68" s="277"/>
      <c r="F68" s="277"/>
      <c r="G68" s="277"/>
      <c r="H68" s="277"/>
      <c r="I68" s="277"/>
      <c r="J68" s="277"/>
      <c r="K68" s="277"/>
      <c r="L68" s="204"/>
    </row>
    <row r="69" spans="2:16" x14ac:dyDescent="0.25">
      <c r="B69" s="600">
        <f ca="1">B69:M102</f>
        <v>0</v>
      </c>
      <c r="C69" s="601"/>
      <c r="D69" s="606" t="s">
        <v>0</v>
      </c>
      <c r="E69" s="606"/>
      <c r="F69" s="606"/>
      <c r="G69" s="606"/>
      <c r="H69" s="606"/>
      <c r="I69" s="606"/>
      <c r="J69" s="606"/>
      <c r="K69" s="606"/>
      <c r="L69" s="606"/>
      <c r="M69" s="607"/>
    </row>
    <row r="70" spans="2:16" x14ac:dyDescent="0.25">
      <c r="B70" s="602"/>
      <c r="C70" s="603"/>
      <c r="D70" s="608"/>
      <c r="E70" s="608"/>
      <c r="F70" s="608"/>
      <c r="G70" s="608"/>
      <c r="H70" s="608"/>
      <c r="I70" s="608"/>
      <c r="J70" s="608"/>
      <c r="K70" s="608"/>
      <c r="L70" s="608"/>
      <c r="M70" s="609"/>
    </row>
    <row r="71" spans="2:16" x14ac:dyDescent="0.25">
      <c r="B71" s="602"/>
      <c r="C71" s="603"/>
      <c r="D71" s="610" t="str">
        <f>+D5</f>
        <v>PAGO QUINCENAL DEL 01 AL 15 DE ABRIL DEL 2025</v>
      </c>
      <c r="E71" s="610"/>
      <c r="F71" s="610"/>
      <c r="G71" s="610"/>
      <c r="H71" s="610"/>
      <c r="I71" s="610"/>
      <c r="J71" s="610"/>
      <c r="K71" s="610"/>
      <c r="L71" s="610"/>
      <c r="M71" s="611"/>
    </row>
    <row r="72" spans="2:16" ht="45.75" customHeight="1" thickBot="1" x14ac:dyDescent="0.3">
      <c r="B72" s="604"/>
      <c r="C72" s="605"/>
      <c r="D72" s="598"/>
      <c r="E72" s="598"/>
      <c r="F72" s="598"/>
      <c r="G72" s="598"/>
      <c r="H72" s="598"/>
      <c r="I72" s="598"/>
      <c r="J72" s="598"/>
      <c r="K72" s="598"/>
      <c r="L72" s="598"/>
      <c r="M72" s="599"/>
    </row>
    <row r="73" spans="2:16" x14ac:dyDescent="0.25">
      <c r="B73" s="590" t="s">
        <v>2</v>
      </c>
      <c r="C73" s="591"/>
      <c r="D73" s="594" t="s">
        <v>37</v>
      </c>
      <c r="E73" s="595"/>
      <c r="F73" s="595"/>
      <c r="G73" s="595"/>
      <c r="H73" s="595"/>
      <c r="I73" s="595"/>
      <c r="J73" s="595"/>
      <c r="K73" s="595"/>
      <c r="L73" s="595"/>
      <c r="M73" s="596"/>
    </row>
    <row r="74" spans="2:16" ht="15.75" thickBot="1" x14ac:dyDescent="0.3">
      <c r="B74" s="592"/>
      <c r="C74" s="593"/>
      <c r="D74" s="597"/>
      <c r="E74" s="598"/>
      <c r="F74" s="598"/>
      <c r="G74" s="598"/>
      <c r="H74" s="598"/>
      <c r="I74" s="598"/>
      <c r="J74" s="598"/>
      <c r="K74" s="598"/>
      <c r="L74" s="598"/>
      <c r="M74" s="599"/>
    </row>
    <row r="75" spans="2:16" ht="60.75" thickBot="1" x14ac:dyDescent="0.3">
      <c r="B75" s="175" t="s">
        <v>11</v>
      </c>
      <c r="C75" s="17" t="s">
        <v>4</v>
      </c>
      <c r="D75" s="18" t="s">
        <v>13</v>
      </c>
      <c r="E75" s="21" t="s">
        <v>28</v>
      </c>
      <c r="F75" s="19" t="s">
        <v>5</v>
      </c>
      <c r="G75" s="106" t="s">
        <v>6</v>
      </c>
      <c r="H75" s="6" t="s">
        <v>7</v>
      </c>
      <c r="I75" s="160" t="s">
        <v>89</v>
      </c>
      <c r="J75" s="160" t="s">
        <v>8</v>
      </c>
      <c r="K75" s="161" t="s">
        <v>105</v>
      </c>
      <c r="L75" s="19" t="s">
        <v>9</v>
      </c>
      <c r="M75" s="18" t="s">
        <v>10</v>
      </c>
      <c r="P75" t="s">
        <v>178</v>
      </c>
    </row>
    <row r="76" spans="2:16" ht="30" customHeight="1" thickBot="1" x14ac:dyDescent="0.3">
      <c r="B76" s="18">
        <v>19</v>
      </c>
      <c r="C76" s="217" t="s">
        <v>38</v>
      </c>
      <c r="D76" s="148" t="s">
        <v>42</v>
      </c>
      <c r="E76" s="255">
        <v>319.2</v>
      </c>
      <c r="F76" s="50">
        <f t="shared" ref="F76:F82" si="11">ROUND(E76*G76,0)</f>
        <v>4788</v>
      </c>
      <c r="G76" s="24">
        <v>15</v>
      </c>
      <c r="H76" s="25">
        <v>0</v>
      </c>
      <c r="I76" s="259">
        <f>ROUND((E76/4)*H76,0)</f>
        <v>0</v>
      </c>
      <c r="J76" s="261">
        <v>0</v>
      </c>
      <c r="K76" s="120">
        <f>ROUND((E76*2)*J76,0)</f>
        <v>0</v>
      </c>
      <c r="L76" s="225">
        <f t="shared" ref="L76:L81" si="12">F76+I76+K76</f>
        <v>4788</v>
      </c>
      <c r="M76" s="8"/>
    </row>
    <row r="77" spans="2:16" ht="30" customHeight="1" thickBot="1" x14ac:dyDescent="0.3">
      <c r="B77" s="18">
        <v>20</v>
      </c>
      <c r="C77" s="217" t="s">
        <v>194</v>
      </c>
      <c r="D77" s="148" t="s">
        <v>151</v>
      </c>
      <c r="E77" s="255">
        <v>319.2</v>
      </c>
      <c r="F77" s="50">
        <f t="shared" ref="F77" si="13">ROUND(E77*G77,0)</f>
        <v>4150</v>
      </c>
      <c r="G77" s="24">
        <v>13</v>
      </c>
      <c r="H77" s="25">
        <v>0</v>
      </c>
      <c r="I77" s="259">
        <f>ROUND((E77/4)*H77,0)</f>
        <v>0</v>
      </c>
      <c r="J77" s="261">
        <v>0</v>
      </c>
      <c r="K77" s="120">
        <f>ROUND((E77*2)*J77,0)</f>
        <v>0</v>
      </c>
      <c r="L77" s="225">
        <f t="shared" ref="L77" si="14">F77+I77+K77</f>
        <v>4150</v>
      </c>
      <c r="M77" s="8"/>
    </row>
    <row r="78" spans="2:16" ht="30" customHeight="1" thickBot="1" x14ac:dyDescent="0.3">
      <c r="B78" s="18">
        <v>21</v>
      </c>
      <c r="C78" s="217" t="s">
        <v>150</v>
      </c>
      <c r="D78" s="148" t="s">
        <v>151</v>
      </c>
      <c r="E78" s="255">
        <v>319.2</v>
      </c>
      <c r="F78" s="50">
        <f t="shared" si="11"/>
        <v>4788</v>
      </c>
      <c r="G78" s="24">
        <v>15</v>
      </c>
      <c r="H78" s="25">
        <v>4</v>
      </c>
      <c r="I78" s="259">
        <f>ROUND((E78/4)*H78,0)</f>
        <v>319</v>
      </c>
      <c r="J78" s="261">
        <v>0</v>
      </c>
      <c r="K78" s="120">
        <f>ROUND((E78*2)*J78,0)</f>
        <v>0</v>
      </c>
      <c r="L78" s="219">
        <f t="shared" si="12"/>
        <v>5107</v>
      </c>
      <c r="M78" s="8"/>
    </row>
    <row r="79" spans="2:16" ht="30" customHeight="1" thickBot="1" x14ac:dyDescent="0.3">
      <c r="B79" s="18">
        <v>22</v>
      </c>
      <c r="C79" s="217" t="s">
        <v>168</v>
      </c>
      <c r="D79" s="148" t="s">
        <v>169</v>
      </c>
      <c r="E79" s="255">
        <v>368.13</v>
      </c>
      <c r="F79" s="50">
        <f t="shared" si="11"/>
        <v>5522</v>
      </c>
      <c r="G79" s="24">
        <v>15</v>
      </c>
      <c r="H79" s="25">
        <v>7</v>
      </c>
      <c r="I79" s="259">
        <f>ROUND((E79/4)*H79,0)</f>
        <v>644</v>
      </c>
      <c r="J79" s="261">
        <v>0</v>
      </c>
      <c r="K79" s="120">
        <f>ROUND((E79*2)*J79,0)</f>
        <v>0</v>
      </c>
      <c r="L79" s="225">
        <f t="shared" si="12"/>
        <v>6166</v>
      </c>
      <c r="M79" s="8"/>
    </row>
    <row r="80" spans="2:16" ht="30" customHeight="1" thickBot="1" x14ac:dyDescent="0.3">
      <c r="B80" s="63">
        <v>23</v>
      </c>
      <c r="C80" s="103" t="s">
        <v>40</v>
      </c>
      <c r="D80" s="76" t="s">
        <v>43</v>
      </c>
      <c r="E80" s="255">
        <v>448.86666666666667</v>
      </c>
      <c r="F80" s="50">
        <f t="shared" si="11"/>
        <v>6733</v>
      </c>
      <c r="G80" s="62">
        <v>15</v>
      </c>
      <c r="H80" s="25">
        <v>9</v>
      </c>
      <c r="I80" s="259">
        <f>ROUND((E80/4)*H80,0)</f>
        <v>1010</v>
      </c>
      <c r="J80" s="261">
        <v>0</v>
      </c>
      <c r="K80" s="120">
        <f>ROUND((E80*2)*J80,0)</f>
        <v>0</v>
      </c>
      <c r="L80" s="222">
        <f t="shared" si="12"/>
        <v>7743</v>
      </c>
      <c r="M80" s="48"/>
    </row>
    <row r="81" spans="2:17" ht="30" customHeight="1" thickBot="1" x14ac:dyDescent="0.3">
      <c r="B81" s="61">
        <v>24</v>
      </c>
      <c r="C81" s="162" t="s">
        <v>152</v>
      </c>
      <c r="D81" s="76" t="s">
        <v>44</v>
      </c>
      <c r="E81" s="255">
        <v>501.33333333333331</v>
      </c>
      <c r="F81" s="50">
        <f t="shared" si="11"/>
        <v>7520</v>
      </c>
      <c r="G81" s="62">
        <v>15</v>
      </c>
      <c r="H81" s="62"/>
      <c r="I81" s="52"/>
      <c r="J81" s="48"/>
      <c r="K81" s="48"/>
      <c r="L81" s="219">
        <f t="shared" si="12"/>
        <v>7520</v>
      </c>
      <c r="M81" s="48"/>
      <c r="Q81" s="253">
        <f>SUM(Q75:Q80)</f>
        <v>0</v>
      </c>
    </row>
    <row r="82" spans="2:17" ht="30" customHeight="1" thickBot="1" x14ac:dyDescent="0.3">
      <c r="B82" s="47">
        <v>25</v>
      </c>
      <c r="C82" s="173" t="s">
        <v>183</v>
      </c>
      <c r="D82" s="76" t="s">
        <v>184</v>
      </c>
      <c r="E82" s="255">
        <v>338.4</v>
      </c>
      <c r="F82" s="50">
        <f t="shared" si="11"/>
        <v>5076</v>
      </c>
      <c r="G82" s="62">
        <v>15</v>
      </c>
      <c r="H82" s="25">
        <v>0</v>
      </c>
      <c r="I82" s="259">
        <f>ROUND((E82/4)*H82,0)</f>
        <v>0</v>
      </c>
      <c r="J82" s="261">
        <v>0</v>
      </c>
      <c r="K82" s="120">
        <f t="shared" ref="K82" si="15">ROUND((E82*2)*J82,0)</f>
        <v>0</v>
      </c>
      <c r="L82" s="222">
        <f>F82+I82+K82</f>
        <v>5076</v>
      </c>
      <c r="M82" s="53"/>
      <c r="Q82" s="253"/>
    </row>
    <row r="83" spans="2:17" ht="18" customHeight="1" thickBot="1" x14ac:dyDescent="0.35">
      <c r="B83" s="95"/>
      <c r="C83" s="98" t="s">
        <v>129</v>
      </c>
      <c r="D83" s="638"/>
      <c r="E83" s="639"/>
      <c r="F83" s="639"/>
      <c r="G83" s="639"/>
      <c r="H83" s="639"/>
      <c r="I83" s="639"/>
      <c r="J83" s="639"/>
      <c r="K83" s="640"/>
      <c r="L83" s="99">
        <f>SUM(L76:L82)</f>
        <v>40550</v>
      </c>
      <c r="M83" s="3"/>
      <c r="Q83" s="253">
        <f>+Q81*0.06</f>
        <v>0</v>
      </c>
    </row>
    <row r="84" spans="2:17" hidden="1" x14ac:dyDescent="0.25"/>
    <row r="90" spans="2:17" ht="15.75" thickBot="1" x14ac:dyDescent="0.3"/>
    <row r="91" spans="2:17" x14ac:dyDescent="0.25">
      <c r="B91" s="600"/>
      <c r="C91" s="601"/>
      <c r="D91" s="606" t="s">
        <v>0</v>
      </c>
      <c r="E91" s="606"/>
      <c r="F91" s="606"/>
      <c r="G91" s="606"/>
      <c r="H91" s="606"/>
      <c r="I91" s="606"/>
      <c r="J91" s="606"/>
      <c r="K91" s="606"/>
      <c r="L91" s="606"/>
      <c r="M91" s="607"/>
      <c r="Q91" s="253"/>
    </row>
    <row r="92" spans="2:17" ht="4.5" customHeight="1" x14ac:dyDescent="0.25">
      <c r="B92" s="602"/>
      <c r="C92" s="603"/>
      <c r="D92" s="608"/>
      <c r="E92" s="608"/>
      <c r="F92" s="608"/>
      <c r="G92" s="608"/>
      <c r="H92" s="608"/>
      <c r="I92" s="608"/>
      <c r="J92" s="608"/>
      <c r="K92" s="608"/>
      <c r="L92" s="608"/>
      <c r="M92" s="609"/>
    </row>
    <row r="93" spans="2:17" x14ac:dyDescent="0.25">
      <c r="B93" s="602"/>
      <c r="C93" s="603"/>
      <c r="D93" s="670" t="str">
        <f>+D5</f>
        <v>PAGO QUINCENAL DEL 01 AL 15 DE ABRIL DEL 2025</v>
      </c>
      <c r="E93" s="670"/>
      <c r="F93" s="670"/>
      <c r="G93" s="670"/>
      <c r="H93" s="670"/>
      <c r="I93" s="670"/>
      <c r="J93" s="670"/>
      <c r="K93" s="670"/>
      <c r="L93" s="670"/>
      <c r="M93" s="671"/>
    </row>
    <row r="94" spans="2:17" ht="21.75" customHeight="1" thickBot="1" x14ac:dyDescent="0.3">
      <c r="B94" s="604"/>
      <c r="C94" s="605"/>
      <c r="D94" s="672"/>
      <c r="E94" s="672"/>
      <c r="F94" s="672"/>
      <c r="G94" s="672"/>
      <c r="H94" s="672"/>
      <c r="I94" s="672"/>
      <c r="J94" s="672"/>
      <c r="K94" s="672"/>
      <c r="L94" s="672"/>
      <c r="M94" s="673"/>
    </row>
    <row r="95" spans="2:17" ht="15" customHeight="1" x14ac:dyDescent="0.25">
      <c r="B95" s="636" t="s">
        <v>2</v>
      </c>
      <c r="C95" s="637"/>
      <c r="D95" s="680" t="s">
        <v>45</v>
      </c>
      <c r="E95" s="681"/>
      <c r="F95" s="681"/>
      <c r="G95" s="681"/>
      <c r="H95" s="681"/>
      <c r="I95" s="681"/>
      <c r="J95" s="681"/>
      <c r="K95" s="681"/>
      <c r="L95" s="681"/>
      <c r="M95" s="682"/>
    </row>
    <row r="96" spans="2:17" ht="3.75" customHeight="1" thickBot="1" x14ac:dyDescent="0.3">
      <c r="B96" s="592"/>
      <c r="C96" s="593"/>
      <c r="D96" s="683"/>
      <c r="E96" s="672"/>
      <c r="F96" s="672"/>
      <c r="G96" s="672"/>
      <c r="H96" s="672"/>
      <c r="I96" s="672"/>
      <c r="J96" s="672"/>
      <c r="K96" s="672"/>
      <c r="L96" s="672"/>
      <c r="M96" s="673"/>
    </row>
    <row r="97" spans="2:13" ht="60.75" thickBot="1" x14ac:dyDescent="0.3">
      <c r="B97" s="175" t="s">
        <v>11</v>
      </c>
      <c r="C97" s="17" t="s">
        <v>4</v>
      </c>
      <c r="D97" s="18" t="s">
        <v>13</v>
      </c>
      <c r="E97" s="21" t="s">
        <v>28</v>
      </c>
      <c r="F97" s="19" t="s">
        <v>5</v>
      </c>
      <c r="G97" s="106" t="s">
        <v>6</v>
      </c>
      <c r="H97" s="6" t="s">
        <v>7</v>
      </c>
      <c r="I97" s="79" t="s">
        <v>89</v>
      </c>
      <c r="J97" s="160" t="s">
        <v>8</v>
      </c>
      <c r="K97" s="161" t="s">
        <v>105</v>
      </c>
      <c r="L97" s="19" t="s">
        <v>9</v>
      </c>
      <c r="M97" s="18" t="s">
        <v>10</v>
      </c>
    </row>
    <row r="98" spans="2:13" ht="30.75" thickBot="1" x14ac:dyDescent="0.3">
      <c r="B98" s="55">
        <v>26</v>
      </c>
      <c r="C98" s="115" t="s">
        <v>46</v>
      </c>
      <c r="D98" s="147" t="s">
        <v>47</v>
      </c>
      <c r="E98" s="255">
        <v>431.2</v>
      </c>
      <c r="F98" s="50">
        <f>ROUND(E98*G98,0)</f>
        <v>6468</v>
      </c>
      <c r="G98" s="62">
        <v>15</v>
      </c>
      <c r="H98" s="25">
        <v>0</v>
      </c>
      <c r="I98" s="259">
        <f>ROUND((E98/4)*H98,0)</f>
        <v>0</v>
      </c>
      <c r="J98" s="261">
        <v>0</v>
      </c>
      <c r="K98" s="120">
        <f t="shared" ref="K98" si="16">ROUND((E98*2)*J98,0)</f>
        <v>0</v>
      </c>
      <c r="L98" s="222">
        <f>F98+I98+K98</f>
        <v>6468</v>
      </c>
      <c r="M98" s="57"/>
    </row>
    <row r="99" spans="2:13" ht="27" thickBot="1" x14ac:dyDescent="0.3">
      <c r="B99" s="61">
        <v>27</v>
      </c>
      <c r="C99" s="293" t="s">
        <v>48</v>
      </c>
      <c r="D99" s="48" t="s">
        <v>49</v>
      </c>
      <c r="E99" s="255">
        <v>319.2</v>
      </c>
      <c r="F99" s="50">
        <f>ROUND(E99*G99,0)</f>
        <v>4788</v>
      </c>
      <c r="G99" s="62">
        <v>15</v>
      </c>
      <c r="H99" s="25">
        <v>0</v>
      </c>
      <c r="I99" s="119">
        <f>ROUND((E99/4)*H99,0)</f>
        <v>0</v>
      </c>
      <c r="J99" s="122"/>
      <c r="K99" s="163"/>
      <c r="L99" s="219">
        <f>F99+I99+K99</f>
        <v>4788</v>
      </c>
      <c r="M99" s="48"/>
    </row>
    <row r="100" spans="2:13" ht="30" customHeight="1" thickBot="1" x14ac:dyDescent="0.3">
      <c r="B100" s="61">
        <v>28</v>
      </c>
      <c r="C100" s="162" t="s">
        <v>153</v>
      </c>
      <c r="D100" s="76" t="s">
        <v>154</v>
      </c>
      <c r="E100" s="255">
        <v>416.66</v>
      </c>
      <c r="F100" s="50">
        <f>ROUND(E100*G100,0)</f>
        <v>6250</v>
      </c>
      <c r="G100" s="62">
        <v>15</v>
      </c>
      <c r="H100" s="25">
        <v>0</v>
      </c>
      <c r="I100" s="119">
        <f>ROUND((E100/4)*H100,0)</f>
        <v>0</v>
      </c>
      <c r="J100" s="122"/>
      <c r="K100" s="163"/>
      <c r="L100" s="219">
        <f>F100+I100+K100</f>
        <v>6250</v>
      </c>
      <c r="M100" s="48"/>
    </row>
    <row r="101" spans="2:13" ht="30.75" thickBot="1" x14ac:dyDescent="0.3">
      <c r="B101" s="61">
        <v>29</v>
      </c>
      <c r="C101" s="162" t="s">
        <v>50</v>
      </c>
      <c r="D101" s="48" t="s">
        <v>49</v>
      </c>
      <c r="E101" s="255">
        <v>266.2</v>
      </c>
      <c r="F101" s="50">
        <f>ROUND(E101*G101,0)</f>
        <v>3993</v>
      </c>
      <c r="G101" s="62">
        <v>15</v>
      </c>
      <c r="H101" s="25">
        <v>0</v>
      </c>
      <c r="I101" s="119">
        <f>ROUND((E101/4)*H101,0)</f>
        <v>0</v>
      </c>
      <c r="J101" s="50"/>
      <c r="K101" s="163"/>
      <c r="L101" s="219">
        <f>F101+I101+K101</f>
        <v>3993</v>
      </c>
      <c r="M101" s="48"/>
    </row>
    <row r="102" spans="2:13" ht="15.75" customHeight="1" thickBot="1" x14ac:dyDescent="0.3">
      <c r="B102" s="95"/>
      <c r="C102" s="97" t="s">
        <v>129</v>
      </c>
      <c r="D102" s="2"/>
      <c r="E102" s="2"/>
      <c r="F102" s="2"/>
      <c r="G102" s="2"/>
      <c r="H102" s="2"/>
      <c r="I102" s="2"/>
      <c r="J102" s="2"/>
      <c r="K102" s="2"/>
      <c r="L102" s="99">
        <f>SUM(L98:L100)+L101</f>
        <v>21499</v>
      </c>
      <c r="M102" s="3"/>
    </row>
    <row r="103" spans="2:13" ht="15.75" customHeight="1" thickBot="1" x14ac:dyDescent="0.3">
      <c r="C103" s="207"/>
      <c r="L103" s="204"/>
    </row>
    <row r="104" spans="2:13" x14ac:dyDescent="0.25">
      <c r="B104" s="600"/>
      <c r="C104" s="601"/>
      <c r="D104" s="606" t="s">
        <v>0</v>
      </c>
      <c r="E104" s="606"/>
      <c r="F104" s="606"/>
      <c r="G104" s="606"/>
      <c r="H104" s="606"/>
      <c r="I104" s="606"/>
      <c r="J104" s="606"/>
      <c r="K104" s="606"/>
      <c r="L104" s="606"/>
      <c r="M104" s="607"/>
    </row>
    <row r="105" spans="2:13" x14ac:dyDescent="0.25">
      <c r="B105" s="602"/>
      <c r="C105" s="603"/>
      <c r="D105" s="608"/>
      <c r="E105" s="608"/>
      <c r="F105" s="608"/>
      <c r="G105" s="608"/>
      <c r="H105" s="608"/>
      <c r="I105" s="608"/>
      <c r="J105" s="608"/>
      <c r="K105" s="608"/>
      <c r="L105" s="608"/>
      <c r="M105" s="609"/>
    </row>
    <row r="106" spans="2:13" x14ac:dyDescent="0.25">
      <c r="B106" s="602"/>
      <c r="C106" s="603"/>
      <c r="D106" s="610" t="str">
        <f>+D5</f>
        <v>PAGO QUINCENAL DEL 01 AL 15 DE ABRIL DEL 2025</v>
      </c>
      <c r="E106" s="610"/>
      <c r="F106" s="610"/>
      <c r="G106" s="610"/>
      <c r="H106" s="610"/>
      <c r="I106" s="610"/>
      <c r="J106" s="610"/>
      <c r="K106" s="610"/>
      <c r="L106" s="610"/>
      <c r="M106" s="611"/>
    </row>
    <row r="107" spans="2:13" ht="35.25" customHeight="1" thickBot="1" x14ac:dyDescent="0.3">
      <c r="B107" s="604"/>
      <c r="C107" s="605"/>
      <c r="D107" s="598"/>
      <c r="E107" s="598"/>
      <c r="F107" s="598"/>
      <c r="G107" s="598"/>
      <c r="H107" s="598"/>
      <c r="I107" s="598"/>
      <c r="J107" s="598"/>
      <c r="K107" s="598"/>
      <c r="L107" s="598"/>
      <c r="M107" s="599"/>
    </row>
    <row r="108" spans="2:13" ht="15" customHeight="1" x14ac:dyDescent="0.25">
      <c r="B108" s="636" t="s">
        <v>2</v>
      </c>
      <c r="C108" s="637"/>
      <c r="D108" s="594" t="s">
        <v>52</v>
      </c>
      <c r="E108" s="595"/>
      <c r="F108" s="595"/>
      <c r="G108" s="595"/>
      <c r="H108" s="595"/>
      <c r="I108" s="595"/>
      <c r="J108" s="595"/>
      <c r="K108" s="595"/>
      <c r="L108" s="595"/>
      <c r="M108" s="596"/>
    </row>
    <row r="109" spans="2:13" ht="15.75" customHeight="1" thickBot="1" x14ac:dyDescent="0.3">
      <c r="B109" s="592"/>
      <c r="C109" s="593"/>
      <c r="D109" s="597"/>
      <c r="E109" s="598"/>
      <c r="F109" s="598"/>
      <c r="G109" s="598"/>
      <c r="H109" s="598"/>
      <c r="I109" s="598"/>
      <c r="J109" s="598"/>
      <c r="K109" s="598"/>
      <c r="L109" s="598"/>
      <c r="M109" s="599"/>
    </row>
    <row r="110" spans="2:13" ht="60.75" thickBot="1" x14ac:dyDescent="0.3">
      <c r="B110" s="176" t="s">
        <v>11</v>
      </c>
      <c r="C110" s="17" t="s">
        <v>4</v>
      </c>
      <c r="D110" s="18" t="s">
        <v>13</v>
      </c>
      <c r="E110" s="21" t="s">
        <v>28</v>
      </c>
      <c r="F110" s="19" t="s">
        <v>5</v>
      </c>
      <c r="G110" s="106" t="s">
        <v>6</v>
      </c>
      <c r="H110" s="6" t="s">
        <v>7</v>
      </c>
      <c r="I110" s="79" t="s">
        <v>89</v>
      </c>
      <c r="J110" s="160" t="s">
        <v>8</v>
      </c>
      <c r="K110" s="161" t="s">
        <v>105</v>
      </c>
      <c r="L110" s="19" t="s">
        <v>9</v>
      </c>
      <c r="M110" s="18" t="s">
        <v>10</v>
      </c>
    </row>
    <row r="111" spans="2:13" ht="16.5" thickBot="1" x14ac:dyDescent="0.3">
      <c r="B111" s="61">
        <v>30</v>
      </c>
      <c r="C111" s="291" t="s">
        <v>139</v>
      </c>
      <c r="D111" s="29" t="s">
        <v>54</v>
      </c>
      <c r="E111" s="255">
        <v>319.2</v>
      </c>
      <c r="F111" s="255">
        <f>ROUND(E111*G111,0)</f>
        <v>4788</v>
      </c>
      <c r="G111" s="25">
        <v>15</v>
      </c>
      <c r="H111" s="25">
        <v>18</v>
      </c>
      <c r="I111" s="119">
        <f>ROUND((E111/4)*H111,0)</f>
        <v>1436</v>
      </c>
      <c r="J111" s="255"/>
      <c r="K111" s="255"/>
      <c r="L111" s="219">
        <f>F111+I111+K111</f>
        <v>6224</v>
      </c>
      <c r="M111" s="50"/>
    </row>
    <row r="112" spans="2:13" ht="18" customHeight="1" thickBot="1" x14ac:dyDescent="0.3">
      <c r="B112" s="133"/>
      <c r="C112" s="103" t="s">
        <v>129</v>
      </c>
      <c r="D112" s="638"/>
      <c r="E112" s="639"/>
      <c r="F112" s="639"/>
      <c r="G112" s="639"/>
      <c r="H112" s="639"/>
      <c r="I112" s="639"/>
      <c r="J112" s="639"/>
      <c r="K112" s="640"/>
      <c r="L112" s="226">
        <f>L111</f>
        <v>6224</v>
      </c>
      <c r="M112" s="53"/>
    </row>
    <row r="113" spans="2:13" ht="18" customHeight="1" x14ac:dyDescent="0.25">
      <c r="B113" s="42"/>
      <c r="C113" s="117"/>
      <c r="D113" s="277"/>
      <c r="E113" s="277"/>
      <c r="F113" s="277"/>
      <c r="G113" s="277"/>
      <c r="H113" s="277"/>
      <c r="I113" s="277"/>
      <c r="J113" s="277"/>
      <c r="K113" s="277"/>
      <c r="L113" s="286"/>
      <c r="M113" s="42"/>
    </row>
    <row r="114" spans="2:13" ht="15.75" thickBot="1" x14ac:dyDescent="0.3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</row>
    <row r="115" spans="2:13" x14ac:dyDescent="0.25">
      <c r="B115" s="612"/>
      <c r="C115" s="613"/>
      <c r="D115" s="618" t="s">
        <v>0</v>
      </c>
      <c r="E115" s="618"/>
      <c r="F115" s="618"/>
      <c r="G115" s="618"/>
      <c r="H115" s="618"/>
      <c r="I115" s="618"/>
      <c r="J115" s="618"/>
      <c r="K115" s="618"/>
      <c r="L115" s="618"/>
      <c r="M115" s="619"/>
    </row>
    <row r="116" spans="2:13" x14ac:dyDescent="0.25">
      <c r="B116" s="614"/>
      <c r="C116" s="615"/>
      <c r="D116" s="620"/>
      <c r="E116" s="620"/>
      <c r="F116" s="620"/>
      <c r="G116" s="620"/>
      <c r="H116" s="620"/>
      <c r="I116" s="620"/>
      <c r="J116" s="620"/>
      <c r="K116" s="620"/>
      <c r="L116" s="620"/>
      <c r="M116" s="621"/>
    </row>
    <row r="117" spans="2:13" x14ac:dyDescent="0.25">
      <c r="B117" s="614"/>
      <c r="C117" s="615"/>
      <c r="D117" s="670" t="str">
        <f>+D5</f>
        <v>PAGO QUINCENAL DEL 01 AL 15 DE ABRIL DEL 2025</v>
      </c>
      <c r="E117" s="670"/>
      <c r="F117" s="670"/>
      <c r="G117" s="670"/>
      <c r="H117" s="670"/>
      <c r="I117" s="670"/>
      <c r="J117" s="670"/>
      <c r="K117" s="670"/>
      <c r="L117" s="670"/>
      <c r="M117" s="671"/>
    </row>
    <row r="118" spans="2:13" ht="33" customHeight="1" thickBot="1" x14ac:dyDescent="0.3">
      <c r="B118" s="616"/>
      <c r="C118" s="617"/>
      <c r="D118" s="672"/>
      <c r="E118" s="672"/>
      <c r="F118" s="672"/>
      <c r="G118" s="672"/>
      <c r="H118" s="672"/>
      <c r="I118" s="672"/>
      <c r="J118" s="672"/>
      <c r="K118" s="672"/>
      <c r="L118" s="672"/>
      <c r="M118" s="673"/>
    </row>
    <row r="119" spans="2:13" ht="15" customHeight="1" x14ac:dyDescent="0.25">
      <c r="B119" s="656" t="s">
        <v>2</v>
      </c>
      <c r="C119" s="657"/>
      <c r="D119" s="674" t="s">
        <v>55</v>
      </c>
      <c r="E119" s="675"/>
      <c r="F119" s="675"/>
      <c r="G119" s="675"/>
      <c r="H119" s="675"/>
      <c r="I119" s="675"/>
      <c r="J119" s="675"/>
      <c r="K119" s="675"/>
      <c r="L119" s="675"/>
      <c r="M119" s="676"/>
    </row>
    <row r="120" spans="2:13" ht="6.75" customHeight="1" thickBot="1" x14ac:dyDescent="0.3">
      <c r="B120" s="628"/>
      <c r="C120" s="629"/>
      <c r="D120" s="677"/>
      <c r="E120" s="678"/>
      <c r="F120" s="678"/>
      <c r="G120" s="678"/>
      <c r="H120" s="678"/>
      <c r="I120" s="678"/>
      <c r="J120" s="678"/>
      <c r="K120" s="678"/>
      <c r="L120" s="678"/>
      <c r="M120" s="679"/>
    </row>
    <row r="121" spans="2:13" ht="60.75" thickBot="1" x14ac:dyDescent="0.3">
      <c r="B121" s="174" t="s">
        <v>11</v>
      </c>
      <c r="C121" s="47" t="s">
        <v>4</v>
      </c>
      <c r="D121" s="61" t="s">
        <v>13</v>
      </c>
      <c r="E121" s="73" t="s">
        <v>28</v>
      </c>
      <c r="F121" s="74" t="s">
        <v>5</v>
      </c>
      <c r="G121" s="136" t="s">
        <v>6</v>
      </c>
      <c r="H121" s="6" t="s">
        <v>7</v>
      </c>
      <c r="I121" s="79" t="s">
        <v>89</v>
      </c>
      <c r="J121" s="160" t="s">
        <v>8</v>
      </c>
      <c r="K121" s="161" t="s">
        <v>105</v>
      </c>
      <c r="L121" s="74" t="s">
        <v>9</v>
      </c>
      <c r="M121" s="61" t="s">
        <v>10</v>
      </c>
    </row>
    <row r="122" spans="2:13" ht="30.75" thickBot="1" x14ac:dyDescent="0.3">
      <c r="B122" s="61">
        <v>31</v>
      </c>
      <c r="C122" s="162" t="s">
        <v>56</v>
      </c>
      <c r="D122" s="76" t="s">
        <v>57</v>
      </c>
      <c r="E122" s="255">
        <v>319.2</v>
      </c>
      <c r="F122" s="50">
        <f>ROUND(E122*G122,0)</f>
        <v>4788</v>
      </c>
      <c r="G122" s="62">
        <v>15</v>
      </c>
      <c r="H122" s="62"/>
      <c r="I122" s="52"/>
      <c r="J122" s="50"/>
      <c r="K122" s="50"/>
      <c r="L122" s="219">
        <f>F122+I122+K122</f>
        <v>4788</v>
      </c>
      <c r="M122" s="48"/>
    </row>
    <row r="123" spans="2:13" ht="21.75" customHeight="1" thickBot="1" x14ac:dyDescent="0.35">
      <c r="B123" s="133"/>
      <c r="C123" s="134" t="s">
        <v>129</v>
      </c>
      <c r="D123" s="647"/>
      <c r="E123" s="648"/>
      <c r="F123" s="648"/>
      <c r="G123" s="648"/>
      <c r="H123" s="648"/>
      <c r="I123" s="648"/>
      <c r="J123" s="648"/>
      <c r="K123" s="649"/>
      <c r="L123" s="135">
        <f>L122</f>
        <v>4788</v>
      </c>
      <c r="M123" s="53"/>
    </row>
    <row r="124" spans="2:13" ht="22.5" customHeight="1" thickBot="1" x14ac:dyDescent="0.35">
      <c r="B124" s="42"/>
      <c r="C124" s="205"/>
      <c r="D124" s="71"/>
      <c r="E124" s="71"/>
      <c r="F124" s="71"/>
      <c r="G124" s="71"/>
      <c r="H124" s="71"/>
      <c r="I124" s="71"/>
      <c r="J124" s="71"/>
      <c r="K124" s="71"/>
      <c r="L124" s="206"/>
      <c r="M124" s="42"/>
    </row>
    <row r="125" spans="2:13" ht="5.25" hidden="1" customHeight="1" x14ac:dyDescent="0.3">
      <c r="B125" s="42"/>
      <c r="C125" s="205"/>
      <c r="D125" s="71"/>
      <c r="E125" s="71"/>
      <c r="F125" s="71"/>
      <c r="G125" s="71"/>
      <c r="H125" s="71"/>
      <c r="I125" s="71"/>
      <c r="J125" s="71"/>
      <c r="K125" s="71"/>
      <c r="L125" s="206"/>
      <c r="M125" s="42"/>
    </row>
    <row r="126" spans="2:13" x14ac:dyDescent="0.25">
      <c r="B126" s="600"/>
      <c r="C126" s="601"/>
      <c r="D126" s="606" t="s">
        <v>0</v>
      </c>
      <c r="E126" s="606"/>
      <c r="F126" s="606"/>
      <c r="G126" s="606"/>
      <c r="H126" s="606"/>
      <c r="I126" s="606"/>
      <c r="J126" s="606"/>
      <c r="K126" s="606"/>
      <c r="L126" s="606"/>
      <c r="M126" s="607"/>
    </row>
    <row r="127" spans="2:13" x14ac:dyDescent="0.25">
      <c r="B127" s="602"/>
      <c r="C127" s="603"/>
      <c r="D127" s="608"/>
      <c r="E127" s="608"/>
      <c r="F127" s="608"/>
      <c r="G127" s="608"/>
      <c r="H127" s="608"/>
      <c r="I127" s="608"/>
      <c r="J127" s="608"/>
      <c r="K127" s="608"/>
      <c r="L127" s="608"/>
      <c r="M127" s="609"/>
    </row>
    <row r="128" spans="2:13" x14ac:dyDescent="0.25">
      <c r="B128" s="602"/>
      <c r="C128" s="603"/>
      <c r="D128" s="610" t="str">
        <f>+D5</f>
        <v>PAGO QUINCENAL DEL 01 AL 15 DE ABRIL DEL 2025</v>
      </c>
      <c r="E128" s="610"/>
      <c r="F128" s="610"/>
      <c r="G128" s="610"/>
      <c r="H128" s="610"/>
      <c r="I128" s="610"/>
      <c r="J128" s="610"/>
      <c r="K128" s="610"/>
      <c r="L128" s="610"/>
      <c r="M128" s="611"/>
    </row>
    <row r="129" spans="2:13" ht="34.5" customHeight="1" thickBot="1" x14ac:dyDescent="0.3">
      <c r="B129" s="604"/>
      <c r="C129" s="605"/>
      <c r="D129" s="598"/>
      <c r="E129" s="598"/>
      <c r="F129" s="598"/>
      <c r="G129" s="598"/>
      <c r="H129" s="598"/>
      <c r="I129" s="598"/>
      <c r="J129" s="598"/>
      <c r="K129" s="598"/>
      <c r="L129" s="598"/>
      <c r="M129" s="599"/>
    </row>
    <row r="130" spans="2:13" ht="15" customHeight="1" x14ac:dyDescent="0.25">
      <c r="B130" s="636" t="s">
        <v>2</v>
      </c>
      <c r="C130" s="637"/>
      <c r="D130" s="594" t="s">
        <v>142</v>
      </c>
      <c r="E130" s="595"/>
      <c r="F130" s="595"/>
      <c r="G130" s="595"/>
      <c r="H130" s="595"/>
      <c r="I130" s="595"/>
      <c r="J130" s="595"/>
      <c r="K130" s="595"/>
      <c r="L130" s="595"/>
      <c r="M130" s="596"/>
    </row>
    <row r="131" spans="2:13" ht="7.5" customHeight="1" thickBot="1" x14ac:dyDescent="0.3">
      <c r="B131" s="592"/>
      <c r="C131" s="593"/>
      <c r="D131" s="597"/>
      <c r="E131" s="598"/>
      <c r="F131" s="598"/>
      <c r="G131" s="598"/>
      <c r="H131" s="598"/>
      <c r="I131" s="598"/>
      <c r="J131" s="598"/>
      <c r="K131" s="598"/>
      <c r="L131" s="598"/>
      <c r="M131" s="599"/>
    </row>
    <row r="132" spans="2:13" ht="47.25" customHeight="1" thickBot="1" x14ac:dyDescent="0.3">
      <c r="B132" s="176" t="s">
        <v>11</v>
      </c>
      <c r="C132" s="17" t="s">
        <v>4</v>
      </c>
      <c r="D132" s="18" t="s">
        <v>13</v>
      </c>
      <c r="E132" s="21" t="s">
        <v>28</v>
      </c>
      <c r="F132" s="19" t="s">
        <v>5</v>
      </c>
      <c r="G132" s="106" t="s">
        <v>6</v>
      </c>
      <c r="H132" s="6" t="s">
        <v>7</v>
      </c>
      <c r="I132" s="79" t="s">
        <v>89</v>
      </c>
      <c r="J132" s="160" t="s">
        <v>8</v>
      </c>
      <c r="K132" s="161" t="s">
        <v>105</v>
      </c>
      <c r="L132" s="19" t="s">
        <v>9</v>
      </c>
      <c r="M132" s="18" t="s">
        <v>10</v>
      </c>
    </row>
    <row r="133" spans="2:13" ht="31.5" customHeight="1" thickBot="1" x14ac:dyDescent="0.3">
      <c r="B133" s="61">
        <v>32</v>
      </c>
      <c r="C133" s="162" t="s">
        <v>143</v>
      </c>
      <c r="D133" s="76" t="s">
        <v>144</v>
      </c>
      <c r="E133" s="255">
        <f>6732.4/15</f>
        <v>448.82666666666665</v>
      </c>
      <c r="F133" s="50">
        <f>ROUND(E133*G133,0)</f>
        <v>4488</v>
      </c>
      <c r="G133" s="62">
        <v>10</v>
      </c>
      <c r="H133" s="62"/>
      <c r="I133" s="52"/>
      <c r="J133" s="13"/>
      <c r="K133" s="50"/>
      <c r="L133" s="219">
        <f>F133+I133+K133</f>
        <v>4488</v>
      </c>
      <c r="M133" s="48"/>
    </row>
    <row r="134" spans="2:13" ht="28.5" customHeight="1" thickBot="1" x14ac:dyDescent="0.3">
      <c r="B134" s="61">
        <v>33</v>
      </c>
      <c r="C134" s="173" t="s">
        <v>155</v>
      </c>
      <c r="D134" s="76" t="s">
        <v>156</v>
      </c>
      <c r="E134" s="255">
        <v>432.16</v>
      </c>
      <c r="F134" s="50">
        <f>ROUND(E134*G134,0)</f>
        <v>6482</v>
      </c>
      <c r="G134" s="62">
        <v>15</v>
      </c>
      <c r="H134" s="62"/>
      <c r="I134" s="52"/>
      <c r="J134" s="13"/>
      <c r="K134" s="50"/>
      <c r="L134" s="219">
        <f>F134+I134+K134</f>
        <v>6482</v>
      </c>
      <c r="M134" s="48"/>
    </row>
    <row r="135" spans="2:13" ht="26.25" customHeight="1" thickBot="1" x14ac:dyDescent="0.3">
      <c r="B135" s="47"/>
      <c r="C135" s="188" t="s">
        <v>129</v>
      </c>
      <c r="D135" s="227"/>
      <c r="E135" s="52"/>
      <c r="F135" s="52"/>
      <c r="G135" s="51"/>
      <c r="H135" s="51"/>
      <c r="I135" s="52"/>
      <c r="J135" s="14"/>
      <c r="K135" s="52"/>
      <c r="L135" s="141">
        <f>L133+L134</f>
        <v>10970</v>
      </c>
      <c r="M135" s="53"/>
    </row>
    <row r="136" spans="2:13" ht="26.25" customHeight="1" x14ac:dyDescent="0.25">
      <c r="B136" s="288"/>
      <c r="C136" s="289"/>
      <c r="D136" s="290"/>
      <c r="E136" s="45"/>
      <c r="F136" s="45"/>
      <c r="G136" s="71"/>
      <c r="H136" s="71"/>
      <c r="I136" s="45"/>
      <c r="J136" s="15"/>
      <c r="K136" s="45"/>
      <c r="L136" s="281"/>
      <c r="M136" s="42"/>
    </row>
    <row r="137" spans="2:13" ht="1.5" customHeight="1" thickBot="1" x14ac:dyDescent="0.3"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</row>
    <row r="138" spans="2:13" x14ac:dyDescent="0.25">
      <c r="B138" s="612"/>
      <c r="C138" s="613"/>
      <c r="D138" s="618" t="s">
        <v>0</v>
      </c>
      <c r="E138" s="618"/>
      <c r="F138" s="618"/>
      <c r="G138" s="618"/>
      <c r="H138" s="618"/>
      <c r="I138" s="618"/>
      <c r="J138" s="618"/>
      <c r="K138" s="618"/>
      <c r="L138" s="618"/>
      <c r="M138" s="619"/>
    </row>
    <row r="139" spans="2:13" x14ac:dyDescent="0.25">
      <c r="B139" s="614"/>
      <c r="C139" s="615"/>
      <c r="D139" s="620"/>
      <c r="E139" s="620"/>
      <c r="F139" s="620"/>
      <c r="G139" s="620"/>
      <c r="H139" s="620"/>
      <c r="I139" s="620"/>
      <c r="J139" s="620"/>
      <c r="K139" s="620"/>
      <c r="L139" s="620"/>
      <c r="M139" s="621"/>
    </row>
    <row r="140" spans="2:13" x14ac:dyDescent="0.25">
      <c r="B140" s="614"/>
      <c r="C140" s="615"/>
      <c r="D140" s="670" t="str">
        <f>+D5</f>
        <v>PAGO QUINCENAL DEL 01 AL 15 DE ABRIL DEL 2025</v>
      </c>
      <c r="E140" s="670"/>
      <c r="F140" s="670"/>
      <c r="G140" s="670"/>
      <c r="H140" s="670"/>
      <c r="I140" s="670"/>
      <c r="J140" s="670"/>
      <c r="K140" s="670"/>
      <c r="L140" s="670"/>
      <c r="M140" s="671"/>
    </row>
    <row r="141" spans="2:13" ht="9.75" customHeight="1" thickBot="1" x14ac:dyDescent="0.3">
      <c r="B141" s="616"/>
      <c r="C141" s="617"/>
      <c r="D141" s="672"/>
      <c r="E141" s="672"/>
      <c r="F141" s="672"/>
      <c r="G141" s="672"/>
      <c r="H141" s="672"/>
      <c r="I141" s="672"/>
      <c r="J141" s="672"/>
      <c r="K141" s="672"/>
      <c r="L141" s="672"/>
      <c r="M141" s="673"/>
    </row>
    <row r="142" spans="2:13" ht="15" customHeight="1" x14ac:dyDescent="0.25">
      <c r="B142" s="656" t="s">
        <v>2</v>
      </c>
      <c r="C142" s="657"/>
      <c r="D142" s="674" t="s">
        <v>60</v>
      </c>
      <c r="E142" s="675"/>
      <c r="F142" s="675"/>
      <c r="G142" s="675"/>
      <c r="H142" s="675"/>
      <c r="I142" s="675"/>
      <c r="J142" s="675"/>
      <c r="K142" s="675"/>
      <c r="L142" s="675"/>
      <c r="M142" s="676"/>
    </row>
    <row r="143" spans="2:13" ht="4.5" customHeight="1" thickBot="1" x14ac:dyDescent="0.3">
      <c r="B143" s="628"/>
      <c r="C143" s="629"/>
      <c r="D143" s="677"/>
      <c r="E143" s="678"/>
      <c r="F143" s="678"/>
      <c r="G143" s="678"/>
      <c r="H143" s="678"/>
      <c r="I143" s="678"/>
      <c r="J143" s="678"/>
      <c r="K143" s="678"/>
      <c r="L143" s="678"/>
      <c r="M143" s="679"/>
    </row>
    <row r="144" spans="2:13" ht="60.75" thickBot="1" x14ac:dyDescent="0.3">
      <c r="B144" s="174" t="s">
        <v>11</v>
      </c>
      <c r="C144" s="47" t="s">
        <v>4</v>
      </c>
      <c r="D144" s="61" t="s">
        <v>13</v>
      </c>
      <c r="E144" s="73" t="s">
        <v>28</v>
      </c>
      <c r="F144" s="74" t="s">
        <v>5</v>
      </c>
      <c r="G144" s="136" t="s">
        <v>6</v>
      </c>
      <c r="H144" s="6" t="s">
        <v>7</v>
      </c>
      <c r="I144" s="79" t="s">
        <v>89</v>
      </c>
      <c r="J144" s="160" t="s">
        <v>8</v>
      </c>
      <c r="K144" s="161" t="s">
        <v>105</v>
      </c>
      <c r="L144" s="74" t="s">
        <v>9</v>
      </c>
      <c r="M144" s="61" t="s">
        <v>10</v>
      </c>
    </row>
    <row r="145" spans="2:13" ht="27" thickBot="1" x14ac:dyDescent="0.3">
      <c r="B145" s="55">
        <v>34</v>
      </c>
      <c r="C145" s="115" t="s">
        <v>61</v>
      </c>
      <c r="D145" s="190" t="s">
        <v>62</v>
      </c>
      <c r="E145" s="255">
        <f>5075/15</f>
        <v>338.33333333333331</v>
      </c>
      <c r="F145" s="50">
        <f>ROUND(E145*G145,0)</f>
        <v>5075</v>
      </c>
      <c r="G145" s="60">
        <v>15</v>
      </c>
      <c r="H145" s="60"/>
      <c r="I145" s="59"/>
      <c r="J145" s="13"/>
      <c r="K145" s="58"/>
      <c r="L145" s="218">
        <f>F145+I145+K145</f>
        <v>5075</v>
      </c>
      <c r="M145" s="57"/>
    </row>
    <row r="146" spans="2:13" ht="30.75" thickBot="1" x14ac:dyDescent="0.3">
      <c r="B146" s="61">
        <v>35</v>
      </c>
      <c r="C146" s="116" t="s">
        <v>140</v>
      </c>
      <c r="D146" s="76" t="s">
        <v>64</v>
      </c>
      <c r="E146" s="255">
        <f>3662.4/15</f>
        <v>244.16</v>
      </c>
      <c r="F146" s="50">
        <f>ROUND(E146*G146,0)</f>
        <v>3662</v>
      </c>
      <c r="G146" s="62">
        <v>15</v>
      </c>
      <c r="H146" s="62"/>
      <c r="I146" s="52"/>
      <c r="J146" s="50"/>
      <c r="K146" s="50"/>
      <c r="L146" s="219">
        <f>F146+I146+K146</f>
        <v>3662</v>
      </c>
      <c r="M146" s="48"/>
    </row>
    <row r="147" spans="2:13" ht="17.25" customHeight="1" thickBot="1" x14ac:dyDescent="0.3">
      <c r="B147" s="47"/>
      <c r="C147" s="103" t="s">
        <v>129</v>
      </c>
      <c r="D147" s="227"/>
      <c r="E147" s="52"/>
      <c r="F147" s="52"/>
      <c r="G147" s="51"/>
      <c r="H147" s="51"/>
      <c r="I147" s="52"/>
      <c r="J147" s="52"/>
      <c r="K147" s="52"/>
      <c r="L147" s="141">
        <f>L145+L146</f>
        <v>8737</v>
      </c>
      <c r="M147" s="53"/>
    </row>
    <row r="148" spans="2:13" ht="15.75" thickBot="1" x14ac:dyDescent="0.3"/>
    <row r="149" spans="2:13" x14ac:dyDescent="0.25">
      <c r="B149" s="600"/>
      <c r="C149" s="601"/>
      <c r="D149" s="606" t="s">
        <v>0</v>
      </c>
      <c r="E149" s="606"/>
      <c r="F149" s="606"/>
      <c r="G149" s="606"/>
      <c r="H149" s="606"/>
      <c r="I149" s="606"/>
      <c r="J149" s="606"/>
      <c r="K149" s="606"/>
      <c r="L149" s="606"/>
      <c r="M149" s="607"/>
    </row>
    <row r="150" spans="2:13" x14ac:dyDescent="0.25">
      <c r="B150" s="602"/>
      <c r="C150" s="603"/>
      <c r="D150" s="608"/>
      <c r="E150" s="608"/>
      <c r="F150" s="608"/>
      <c r="G150" s="608"/>
      <c r="H150" s="608"/>
      <c r="I150" s="608"/>
      <c r="J150" s="608"/>
      <c r="K150" s="608"/>
      <c r="L150" s="608"/>
      <c r="M150" s="609"/>
    </row>
    <row r="151" spans="2:13" x14ac:dyDescent="0.25">
      <c r="B151" s="602"/>
      <c r="C151" s="603"/>
      <c r="D151" s="610" t="str">
        <f>+D5</f>
        <v>PAGO QUINCENAL DEL 01 AL 15 DE ABRIL DEL 2025</v>
      </c>
      <c r="E151" s="610"/>
      <c r="F151" s="610"/>
      <c r="G151" s="610"/>
      <c r="H151" s="610"/>
      <c r="I151" s="610"/>
      <c r="J151" s="610"/>
      <c r="K151" s="610"/>
      <c r="L151" s="610"/>
      <c r="M151" s="611"/>
    </row>
    <row r="152" spans="2:13" ht="46.5" customHeight="1" thickBot="1" x14ac:dyDescent="0.3">
      <c r="B152" s="604"/>
      <c r="C152" s="605"/>
      <c r="D152" s="598"/>
      <c r="E152" s="598"/>
      <c r="F152" s="598"/>
      <c r="G152" s="598"/>
      <c r="H152" s="598"/>
      <c r="I152" s="598"/>
      <c r="J152" s="598"/>
      <c r="K152" s="598"/>
      <c r="L152" s="598"/>
      <c r="M152" s="599"/>
    </row>
    <row r="153" spans="2:13" ht="15" customHeight="1" x14ac:dyDescent="0.25">
      <c r="B153" s="636" t="s">
        <v>2</v>
      </c>
      <c r="C153" s="637"/>
      <c r="D153" s="594" t="s">
        <v>65</v>
      </c>
      <c r="E153" s="595"/>
      <c r="F153" s="595"/>
      <c r="G153" s="595"/>
      <c r="H153" s="595"/>
      <c r="I153" s="595"/>
      <c r="J153" s="595"/>
      <c r="K153" s="595"/>
      <c r="L153" s="595"/>
      <c r="M153" s="596"/>
    </row>
    <row r="154" spans="2:13" ht="15.75" customHeight="1" thickBot="1" x14ac:dyDescent="0.3">
      <c r="B154" s="592"/>
      <c r="C154" s="593"/>
      <c r="D154" s="597"/>
      <c r="E154" s="598"/>
      <c r="F154" s="598"/>
      <c r="G154" s="598"/>
      <c r="H154" s="598"/>
      <c r="I154" s="598"/>
      <c r="J154" s="598"/>
      <c r="K154" s="598"/>
      <c r="L154" s="598"/>
      <c r="M154" s="599"/>
    </row>
    <row r="155" spans="2:13" ht="60.75" thickBot="1" x14ac:dyDescent="0.3">
      <c r="B155" s="176" t="s">
        <v>11</v>
      </c>
      <c r="C155" s="17" t="s">
        <v>4</v>
      </c>
      <c r="D155" s="18" t="s">
        <v>13</v>
      </c>
      <c r="E155" s="21" t="s">
        <v>28</v>
      </c>
      <c r="F155" s="19" t="s">
        <v>5</v>
      </c>
      <c r="G155" s="106" t="s">
        <v>6</v>
      </c>
      <c r="H155" s="6" t="s">
        <v>7</v>
      </c>
      <c r="I155" s="21" t="s">
        <v>89</v>
      </c>
      <c r="J155" s="96" t="s">
        <v>8</v>
      </c>
      <c r="K155" s="161" t="s">
        <v>105</v>
      </c>
      <c r="L155" s="19" t="s">
        <v>9</v>
      </c>
      <c r="M155" s="18" t="s">
        <v>10</v>
      </c>
    </row>
    <row r="156" spans="2:13" ht="30.75" thickBot="1" x14ac:dyDescent="0.3">
      <c r="B156" s="55">
        <v>36</v>
      </c>
      <c r="C156" s="115" t="s">
        <v>66</v>
      </c>
      <c r="D156" s="147" t="s">
        <v>67</v>
      </c>
      <c r="E156" s="255">
        <v>330.33333333333331</v>
      </c>
      <c r="F156" s="255">
        <f>ROUND(E156*G156,0)</f>
        <v>4955</v>
      </c>
      <c r="G156" s="24">
        <v>15</v>
      </c>
      <c r="H156" s="60"/>
      <c r="I156" s="59"/>
      <c r="J156" s="261">
        <v>0</v>
      </c>
      <c r="K156" s="120">
        <f>ROUND((E156*2)*J156,0)</f>
        <v>0</v>
      </c>
      <c r="L156" s="59">
        <f>F156+I156+K156</f>
        <v>4955</v>
      </c>
      <c r="M156" s="58"/>
    </row>
    <row r="157" spans="2:13" ht="30.75" thickBot="1" x14ac:dyDescent="0.3">
      <c r="B157" s="61">
        <v>37</v>
      </c>
      <c r="C157" s="116" t="s">
        <v>68</v>
      </c>
      <c r="D157" s="76" t="s">
        <v>67</v>
      </c>
      <c r="E157" s="255">
        <v>330.33333333333331</v>
      </c>
      <c r="F157" s="255">
        <f>ROUND(E157*G157,0)</f>
        <v>4955</v>
      </c>
      <c r="G157" s="25">
        <v>15</v>
      </c>
      <c r="H157" s="62"/>
      <c r="I157" s="52"/>
      <c r="J157" s="261">
        <v>0</v>
      </c>
      <c r="K157" s="120">
        <f>ROUND((E157*2)*J157,0)</f>
        <v>0</v>
      </c>
      <c r="L157" s="59">
        <f>F157+I157+K157</f>
        <v>4955</v>
      </c>
      <c r="M157" s="50"/>
    </row>
    <row r="158" spans="2:13" ht="16.5" customHeight="1" thickBot="1" x14ac:dyDescent="0.35">
      <c r="B158" s="133"/>
      <c r="C158" s="134" t="s">
        <v>129</v>
      </c>
      <c r="D158" s="647"/>
      <c r="E158" s="648"/>
      <c r="F158" s="648"/>
      <c r="G158" s="648"/>
      <c r="H158" s="648"/>
      <c r="I158" s="648"/>
      <c r="J158" s="648"/>
      <c r="K158" s="649"/>
      <c r="L158" s="135">
        <f>L156+L157</f>
        <v>9910</v>
      </c>
      <c r="M158" s="244"/>
    </row>
    <row r="159" spans="2:13" ht="24" customHeight="1" thickBot="1" x14ac:dyDescent="0.3">
      <c r="B159" s="42"/>
      <c r="C159" s="42"/>
      <c r="D159" s="42"/>
      <c r="E159" s="42"/>
      <c r="F159" s="254"/>
      <c r="G159" s="42"/>
      <c r="H159" s="42"/>
      <c r="I159" s="42"/>
      <c r="J159" s="42"/>
      <c r="K159" s="42"/>
      <c r="L159" s="42"/>
      <c r="M159" s="42"/>
    </row>
    <row r="160" spans="2:13" x14ac:dyDescent="0.25">
      <c r="B160" s="612"/>
      <c r="C160" s="613"/>
      <c r="D160" s="618" t="s">
        <v>0</v>
      </c>
      <c r="E160" s="618"/>
      <c r="F160" s="618"/>
      <c r="G160" s="618"/>
      <c r="H160" s="618"/>
      <c r="I160" s="618"/>
      <c r="J160" s="618"/>
      <c r="K160" s="618"/>
      <c r="L160" s="618"/>
      <c r="M160" s="619"/>
    </row>
    <row r="161" spans="2:13" x14ac:dyDescent="0.25">
      <c r="B161" s="614"/>
      <c r="C161" s="615"/>
      <c r="D161" s="620"/>
      <c r="E161" s="620"/>
      <c r="F161" s="620"/>
      <c r="G161" s="620"/>
      <c r="H161" s="620"/>
      <c r="I161" s="620"/>
      <c r="J161" s="620"/>
      <c r="K161" s="620"/>
      <c r="L161" s="620"/>
      <c r="M161" s="621"/>
    </row>
    <row r="162" spans="2:13" ht="18" customHeight="1" x14ac:dyDescent="0.25">
      <c r="B162" s="614"/>
      <c r="C162" s="615"/>
      <c r="D162" s="610" t="str">
        <f>+D5</f>
        <v>PAGO QUINCENAL DEL 01 AL 15 DE ABRIL DEL 2025</v>
      </c>
      <c r="E162" s="610"/>
      <c r="F162" s="610"/>
      <c r="G162" s="610"/>
      <c r="H162" s="610"/>
      <c r="I162" s="610"/>
      <c r="J162" s="610"/>
      <c r="K162" s="610"/>
      <c r="L162" s="610"/>
      <c r="M162" s="611"/>
    </row>
    <row r="163" spans="2:13" ht="5.25" customHeight="1" thickBot="1" x14ac:dyDescent="0.3">
      <c r="B163" s="616"/>
      <c r="C163" s="617"/>
      <c r="D163" s="598"/>
      <c r="E163" s="598"/>
      <c r="F163" s="598"/>
      <c r="G163" s="598"/>
      <c r="H163" s="598"/>
      <c r="I163" s="598"/>
      <c r="J163" s="598"/>
      <c r="K163" s="598"/>
      <c r="L163" s="598"/>
      <c r="M163" s="599"/>
    </row>
    <row r="164" spans="2:13" ht="15" customHeight="1" x14ac:dyDescent="0.25">
      <c r="B164" s="656" t="s">
        <v>2</v>
      </c>
      <c r="C164" s="657"/>
      <c r="D164" s="630" t="s">
        <v>69</v>
      </c>
      <c r="E164" s="631"/>
      <c r="F164" s="631"/>
      <c r="G164" s="631"/>
      <c r="H164" s="631"/>
      <c r="I164" s="631"/>
      <c r="J164" s="631"/>
      <c r="K164" s="631"/>
      <c r="L164" s="631"/>
      <c r="M164" s="632"/>
    </row>
    <row r="165" spans="2:13" ht="14.25" customHeight="1" thickBot="1" x14ac:dyDescent="0.3">
      <c r="B165" s="628"/>
      <c r="C165" s="629"/>
      <c r="D165" s="633"/>
      <c r="E165" s="624"/>
      <c r="F165" s="624"/>
      <c r="G165" s="624"/>
      <c r="H165" s="624"/>
      <c r="I165" s="624"/>
      <c r="J165" s="624"/>
      <c r="K165" s="624"/>
      <c r="L165" s="624"/>
      <c r="M165" s="625"/>
    </row>
    <row r="166" spans="2:13" ht="36.75" customHeight="1" thickBot="1" x14ac:dyDescent="0.3">
      <c r="B166" s="174" t="s">
        <v>11</v>
      </c>
      <c r="C166" s="47" t="s">
        <v>4</v>
      </c>
      <c r="D166" s="61" t="s">
        <v>13</v>
      </c>
      <c r="E166" s="73" t="s">
        <v>28</v>
      </c>
      <c r="F166" s="74" t="s">
        <v>5</v>
      </c>
      <c r="G166" s="136" t="s">
        <v>6</v>
      </c>
      <c r="H166" s="6" t="s">
        <v>7</v>
      </c>
      <c r="I166" s="19" t="s">
        <v>89</v>
      </c>
      <c r="J166" s="106" t="s">
        <v>8</v>
      </c>
      <c r="K166" s="161" t="s">
        <v>105</v>
      </c>
      <c r="L166" s="74" t="s">
        <v>9</v>
      </c>
      <c r="M166" s="61" t="s">
        <v>10</v>
      </c>
    </row>
    <row r="167" spans="2:13" ht="28.5" customHeight="1" thickBot="1" x14ac:dyDescent="0.3">
      <c r="B167" s="264">
        <v>38</v>
      </c>
      <c r="C167" s="265" t="s">
        <v>157</v>
      </c>
      <c r="D167" s="266" t="s">
        <v>87</v>
      </c>
      <c r="E167" s="74">
        <v>319.2</v>
      </c>
      <c r="F167" s="50">
        <f>ROUND(E167*G167,0)</f>
        <v>4788</v>
      </c>
      <c r="G167" s="60">
        <v>15</v>
      </c>
      <c r="H167" s="60"/>
      <c r="I167" s="59"/>
      <c r="J167" s="13"/>
      <c r="K167" s="58"/>
      <c r="L167" s="59">
        <f>F167+I167+K167</f>
        <v>4788</v>
      </c>
      <c r="M167" s="55"/>
    </row>
    <row r="168" spans="2:13" ht="28.5" customHeight="1" thickBot="1" x14ac:dyDescent="0.3">
      <c r="B168" s="264">
        <v>39</v>
      </c>
      <c r="C168" s="265" t="s">
        <v>196</v>
      </c>
      <c r="D168" s="266" t="s">
        <v>195</v>
      </c>
      <c r="E168" s="74">
        <v>506</v>
      </c>
      <c r="F168" s="50">
        <f>ROUND(E168*G168,0)</f>
        <v>6578</v>
      </c>
      <c r="G168" s="60">
        <v>13</v>
      </c>
      <c r="H168" s="60"/>
      <c r="I168" s="59"/>
      <c r="J168" s="13"/>
      <c r="K168" s="58"/>
      <c r="L168" s="59">
        <f>F168+I168+K168</f>
        <v>6578</v>
      </c>
      <c r="M168" s="55"/>
    </row>
    <row r="169" spans="2:13" ht="28.5" customHeight="1" thickBot="1" x14ac:dyDescent="0.3">
      <c r="B169" s="264">
        <v>40</v>
      </c>
      <c r="C169" s="74" t="s">
        <v>197</v>
      </c>
      <c r="D169" s="266" t="s">
        <v>195</v>
      </c>
      <c r="E169" s="74">
        <v>506</v>
      </c>
      <c r="F169" s="50">
        <f>ROUND(E169*G169,0)</f>
        <v>7590</v>
      </c>
      <c r="G169" s="60">
        <v>15</v>
      </c>
      <c r="H169" s="60"/>
      <c r="I169" s="59"/>
      <c r="J169" s="13"/>
      <c r="K169" s="58"/>
      <c r="L169" s="59">
        <f>F169+I169+K169</f>
        <v>7590</v>
      </c>
      <c r="M169" s="55"/>
    </row>
    <row r="170" spans="2:13" ht="28.5" customHeight="1" thickBot="1" x14ac:dyDescent="0.3">
      <c r="B170" s="264">
        <v>41</v>
      </c>
      <c r="C170" s="292" t="s">
        <v>198</v>
      </c>
      <c r="D170" s="266" t="s">
        <v>195</v>
      </c>
      <c r="E170" s="74">
        <v>506</v>
      </c>
      <c r="F170" s="50">
        <f>ROUND(E170*G170,0)</f>
        <v>7590</v>
      </c>
      <c r="G170" s="60">
        <v>15</v>
      </c>
      <c r="H170" s="60"/>
      <c r="I170" s="59"/>
      <c r="J170" s="13"/>
      <c r="K170" s="58"/>
      <c r="L170" s="59">
        <f>F170+I170+K170</f>
        <v>7590</v>
      </c>
      <c r="M170" s="55"/>
    </row>
    <row r="171" spans="2:13" ht="30" customHeight="1" thickBot="1" x14ac:dyDescent="0.3">
      <c r="B171" s="55">
        <v>42</v>
      </c>
      <c r="C171" s="185" t="s">
        <v>148</v>
      </c>
      <c r="D171" s="147" t="s">
        <v>141</v>
      </c>
      <c r="E171" s="258">
        <v>460</v>
      </c>
      <c r="F171" s="50">
        <f>ROUND(E171*G171,0)</f>
        <v>6900</v>
      </c>
      <c r="G171" s="60">
        <v>15</v>
      </c>
      <c r="H171" s="60"/>
      <c r="I171" s="59"/>
      <c r="J171" s="13"/>
      <c r="K171" s="58"/>
      <c r="L171" s="59">
        <f>F171+I171+K171</f>
        <v>6900</v>
      </c>
      <c r="M171" s="57"/>
    </row>
    <row r="172" spans="2:13" ht="17.25" customHeight="1" thickBot="1" x14ac:dyDescent="0.3">
      <c r="B172" s="47"/>
      <c r="C172" s="173" t="s">
        <v>129</v>
      </c>
      <c r="D172" s="650"/>
      <c r="E172" s="651"/>
      <c r="F172" s="651"/>
      <c r="G172" s="651"/>
      <c r="H172" s="651"/>
      <c r="I172" s="651"/>
      <c r="J172" s="651"/>
      <c r="K172" s="652"/>
      <c r="L172" s="141">
        <f>L171+L167+L168+L169+L170</f>
        <v>33446</v>
      </c>
      <c r="M172" s="53"/>
    </row>
    <row r="173" spans="2:13" ht="15.75" thickBot="1" x14ac:dyDescent="0.3"/>
    <row r="174" spans="2:13" x14ac:dyDescent="0.25">
      <c r="B174" s="600"/>
      <c r="C174" s="601"/>
      <c r="D174" s="606" t="s">
        <v>0</v>
      </c>
      <c r="E174" s="606"/>
      <c r="F174" s="606"/>
      <c r="G174" s="606"/>
      <c r="H174" s="606"/>
      <c r="I174" s="606"/>
      <c r="J174" s="606"/>
      <c r="K174" s="606"/>
      <c r="L174" s="606"/>
      <c r="M174" s="607"/>
    </row>
    <row r="175" spans="2:13" x14ac:dyDescent="0.25">
      <c r="B175" s="602"/>
      <c r="C175" s="603"/>
      <c r="D175" s="608"/>
      <c r="E175" s="608"/>
      <c r="F175" s="608"/>
      <c r="G175" s="608"/>
      <c r="H175" s="608"/>
      <c r="I175" s="608"/>
      <c r="J175" s="608"/>
      <c r="K175" s="608"/>
      <c r="L175" s="608"/>
      <c r="M175" s="609"/>
    </row>
    <row r="176" spans="2:13" x14ac:dyDescent="0.25">
      <c r="B176" s="602"/>
      <c r="C176" s="603"/>
      <c r="D176" s="610" t="str">
        <f>+D5</f>
        <v>PAGO QUINCENAL DEL 01 AL 15 DE ABRIL DEL 2025</v>
      </c>
      <c r="E176" s="610"/>
      <c r="F176" s="610"/>
      <c r="G176" s="610"/>
      <c r="H176" s="610"/>
      <c r="I176" s="610"/>
      <c r="J176" s="610"/>
      <c r="K176" s="610"/>
      <c r="L176" s="610"/>
      <c r="M176" s="611"/>
    </row>
    <row r="177" spans="2:13" ht="19.5" customHeight="1" thickBot="1" x14ac:dyDescent="0.3">
      <c r="B177" s="604"/>
      <c r="C177" s="605"/>
      <c r="D177" s="598"/>
      <c r="E177" s="598"/>
      <c r="F177" s="598"/>
      <c r="G177" s="598"/>
      <c r="H177" s="598"/>
      <c r="I177" s="598"/>
      <c r="J177" s="598"/>
      <c r="K177" s="598"/>
      <c r="L177" s="598"/>
      <c r="M177" s="599"/>
    </row>
    <row r="178" spans="2:13" ht="15" customHeight="1" x14ac:dyDescent="0.25">
      <c r="B178" s="636" t="s">
        <v>2</v>
      </c>
      <c r="C178" s="637"/>
      <c r="D178" s="594" t="s">
        <v>79</v>
      </c>
      <c r="E178" s="595"/>
      <c r="F178" s="595"/>
      <c r="G178" s="595"/>
      <c r="H178" s="595"/>
      <c r="I178" s="595"/>
      <c r="J178" s="595"/>
      <c r="K178" s="595"/>
      <c r="L178" s="595"/>
      <c r="M178" s="596"/>
    </row>
    <row r="179" spans="2:13" ht="15.75" customHeight="1" thickBot="1" x14ac:dyDescent="0.3">
      <c r="B179" s="592"/>
      <c r="C179" s="593"/>
      <c r="D179" s="597"/>
      <c r="E179" s="598"/>
      <c r="F179" s="598"/>
      <c r="G179" s="598"/>
      <c r="H179" s="598"/>
      <c r="I179" s="598"/>
      <c r="J179" s="598"/>
      <c r="K179" s="598"/>
      <c r="L179" s="598"/>
      <c r="M179" s="599"/>
    </row>
    <row r="180" spans="2:13" ht="60.75" thickBot="1" x14ac:dyDescent="0.3">
      <c r="B180" s="176" t="s">
        <v>11</v>
      </c>
      <c r="C180" s="17" t="s">
        <v>4</v>
      </c>
      <c r="D180" s="18" t="s">
        <v>13</v>
      </c>
      <c r="E180" s="21" t="s">
        <v>28</v>
      </c>
      <c r="F180" s="19" t="s">
        <v>5</v>
      </c>
      <c r="G180" s="106" t="s">
        <v>6</v>
      </c>
      <c r="H180" s="6" t="s">
        <v>7</v>
      </c>
      <c r="I180" s="79" t="s">
        <v>89</v>
      </c>
      <c r="J180" s="160" t="s">
        <v>8</v>
      </c>
      <c r="K180" s="161" t="s">
        <v>105</v>
      </c>
      <c r="L180" s="19" t="s">
        <v>9</v>
      </c>
      <c r="M180" s="18" t="s">
        <v>10</v>
      </c>
    </row>
    <row r="181" spans="2:13" ht="25.5" thickBot="1" x14ac:dyDescent="0.3">
      <c r="B181" s="18">
        <v>43</v>
      </c>
      <c r="C181" s="193" t="s">
        <v>75</v>
      </c>
      <c r="D181" s="194" t="s">
        <v>80</v>
      </c>
      <c r="E181" s="255">
        <v>338.4</v>
      </c>
      <c r="F181" s="50">
        <f>ROUND(E181*G181,0)</f>
        <v>5076</v>
      </c>
      <c r="G181" s="62">
        <v>15</v>
      </c>
      <c r="H181" s="62"/>
      <c r="I181" s="52"/>
      <c r="J181" s="13"/>
      <c r="K181" s="50"/>
      <c r="L181" s="219">
        <f>F181+I181+K181</f>
        <v>5076</v>
      </c>
      <c r="M181" s="48"/>
    </row>
    <row r="182" spans="2:13" ht="15" customHeight="1" thickBot="1" x14ac:dyDescent="0.3">
      <c r="B182" s="95"/>
      <c r="C182" s="97" t="s">
        <v>129</v>
      </c>
      <c r="D182" s="638"/>
      <c r="E182" s="639"/>
      <c r="F182" s="639"/>
      <c r="G182" s="639"/>
      <c r="H182" s="639"/>
      <c r="I182" s="639"/>
      <c r="J182" s="639"/>
      <c r="K182" s="640"/>
      <c r="L182" s="99">
        <f>L181</f>
        <v>5076</v>
      </c>
      <c r="M182" s="3"/>
    </row>
    <row r="183" spans="2:13" ht="15" customHeight="1" x14ac:dyDescent="0.25">
      <c r="C183" s="207"/>
      <c r="D183" s="277"/>
      <c r="E183" s="277"/>
      <c r="F183" s="277"/>
      <c r="G183" s="277"/>
      <c r="H183" s="277"/>
      <c r="I183" s="277"/>
      <c r="J183" s="277"/>
      <c r="K183" s="277"/>
      <c r="L183" s="204"/>
    </row>
    <row r="184" spans="2:13" ht="15.75" thickBot="1" x14ac:dyDescent="0.3"/>
    <row r="185" spans="2:13" x14ac:dyDescent="0.25">
      <c r="B185" s="600"/>
      <c r="C185" s="601"/>
      <c r="D185" s="606" t="s">
        <v>0</v>
      </c>
      <c r="E185" s="606"/>
      <c r="F185" s="606"/>
      <c r="G185" s="606"/>
      <c r="H185" s="606"/>
      <c r="I185" s="606"/>
      <c r="J185" s="606"/>
      <c r="K185" s="606"/>
      <c r="L185" s="606"/>
      <c r="M185" s="607"/>
    </row>
    <row r="186" spans="2:13" x14ac:dyDescent="0.25">
      <c r="B186" s="602"/>
      <c r="C186" s="603"/>
      <c r="D186" s="608"/>
      <c r="E186" s="608"/>
      <c r="F186" s="608"/>
      <c r="G186" s="608"/>
      <c r="H186" s="608"/>
      <c r="I186" s="608"/>
      <c r="J186" s="608"/>
      <c r="K186" s="608"/>
      <c r="L186" s="608"/>
      <c r="M186" s="609"/>
    </row>
    <row r="187" spans="2:13" x14ac:dyDescent="0.25">
      <c r="B187" s="602"/>
      <c r="C187" s="603"/>
      <c r="D187" s="664" t="str">
        <f>+D5</f>
        <v>PAGO QUINCENAL DEL 01 AL 15 DE ABRIL DEL 2025</v>
      </c>
      <c r="E187" s="664"/>
      <c r="F187" s="664"/>
      <c r="G187" s="664"/>
      <c r="H187" s="664"/>
      <c r="I187" s="664"/>
      <c r="J187" s="664"/>
      <c r="K187" s="664"/>
      <c r="L187" s="664"/>
      <c r="M187" s="665"/>
    </row>
    <row r="188" spans="2:13" ht="13.5" customHeight="1" thickBot="1" x14ac:dyDescent="0.3">
      <c r="B188" s="604"/>
      <c r="C188" s="605"/>
      <c r="D188" s="662"/>
      <c r="E188" s="662"/>
      <c r="F188" s="662"/>
      <c r="G188" s="662"/>
      <c r="H188" s="662"/>
      <c r="I188" s="662"/>
      <c r="J188" s="662"/>
      <c r="K188" s="662"/>
      <c r="L188" s="662"/>
      <c r="M188" s="663"/>
    </row>
    <row r="189" spans="2:13" ht="15" customHeight="1" x14ac:dyDescent="0.25">
      <c r="B189" s="636" t="s">
        <v>2</v>
      </c>
      <c r="C189" s="637"/>
      <c r="D189" s="658" t="s">
        <v>76</v>
      </c>
      <c r="E189" s="659"/>
      <c r="F189" s="659"/>
      <c r="G189" s="659"/>
      <c r="H189" s="659"/>
      <c r="I189" s="659"/>
      <c r="J189" s="659"/>
      <c r="K189" s="659"/>
      <c r="L189" s="659"/>
      <c r="M189" s="660"/>
    </row>
    <row r="190" spans="2:13" ht="15.75" customHeight="1" thickBot="1" x14ac:dyDescent="0.3">
      <c r="B190" s="592"/>
      <c r="C190" s="593"/>
      <c r="D190" s="661"/>
      <c r="E190" s="662"/>
      <c r="F190" s="662"/>
      <c r="G190" s="662"/>
      <c r="H190" s="662"/>
      <c r="I190" s="662"/>
      <c r="J190" s="662"/>
      <c r="K190" s="662"/>
      <c r="L190" s="662"/>
      <c r="M190" s="663"/>
    </row>
    <row r="191" spans="2:13" ht="60.75" thickBot="1" x14ac:dyDescent="0.3">
      <c r="B191" s="176" t="s">
        <v>11</v>
      </c>
      <c r="C191" s="17" t="s">
        <v>4</v>
      </c>
      <c r="D191" s="18" t="s">
        <v>13</v>
      </c>
      <c r="E191" s="21" t="s">
        <v>28</v>
      </c>
      <c r="F191" s="19" t="s">
        <v>5</v>
      </c>
      <c r="G191" s="106" t="s">
        <v>6</v>
      </c>
      <c r="H191" s="6" t="s">
        <v>7</v>
      </c>
      <c r="I191" s="79" t="s">
        <v>89</v>
      </c>
      <c r="J191" s="160" t="s">
        <v>8</v>
      </c>
      <c r="K191" s="161" t="s">
        <v>105</v>
      </c>
      <c r="L191" s="19" t="s">
        <v>9</v>
      </c>
      <c r="M191" s="18" t="s">
        <v>10</v>
      </c>
    </row>
    <row r="192" spans="2:13" ht="30.75" thickBot="1" x14ac:dyDescent="0.3">
      <c r="B192" s="61">
        <v>44</v>
      </c>
      <c r="C192" s="195" t="s">
        <v>77</v>
      </c>
      <c r="D192" s="76" t="s">
        <v>76</v>
      </c>
      <c r="E192" s="255">
        <f>6347.25/15</f>
        <v>423.15</v>
      </c>
      <c r="F192" s="50">
        <f>ROUND(E192*G192,0)</f>
        <v>6347</v>
      </c>
      <c r="G192" s="62">
        <v>15</v>
      </c>
      <c r="H192" s="62"/>
      <c r="I192" s="52"/>
      <c r="J192" s="13"/>
      <c r="K192" s="50"/>
      <c r="L192" s="219">
        <f>F192+I192+K192</f>
        <v>6347</v>
      </c>
      <c r="M192" s="48"/>
    </row>
    <row r="193" spans="2:13" ht="18.75" customHeight="1" thickBot="1" x14ac:dyDescent="0.3">
      <c r="B193" s="95"/>
      <c r="C193" s="97" t="s">
        <v>131</v>
      </c>
      <c r="D193" s="638"/>
      <c r="E193" s="639"/>
      <c r="F193" s="639"/>
      <c r="G193" s="639"/>
      <c r="H193" s="639"/>
      <c r="I193" s="639"/>
      <c r="J193" s="639"/>
      <c r="K193" s="640"/>
      <c r="L193" s="99">
        <f>L192</f>
        <v>6347</v>
      </c>
      <c r="M193" s="3"/>
    </row>
    <row r="194" spans="2:13" ht="23.25" customHeight="1" thickBot="1" x14ac:dyDescent="0.3"/>
    <row r="195" spans="2:13" x14ac:dyDescent="0.25">
      <c r="B195" s="600"/>
      <c r="C195" s="601"/>
      <c r="D195" s="606" t="s">
        <v>0</v>
      </c>
      <c r="E195" s="606"/>
      <c r="F195" s="606"/>
      <c r="G195" s="606"/>
      <c r="H195" s="606"/>
      <c r="I195" s="606"/>
      <c r="J195" s="606"/>
      <c r="K195" s="606"/>
      <c r="L195" s="606"/>
      <c r="M195" s="607"/>
    </row>
    <row r="196" spans="2:13" x14ac:dyDescent="0.25">
      <c r="B196" s="602"/>
      <c r="C196" s="603"/>
      <c r="D196" s="608"/>
      <c r="E196" s="608"/>
      <c r="F196" s="608"/>
      <c r="G196" s="608"/>
      <c r="H196" s="608"/>
      <c r="I196" s="608"/>
      <c r="J196" s="608"/>
      <c r="K196" s="608"/>
      <c r="L196" s="608"/>
      <c r="M196" s="609"/>
    </row>
    <row r="197" spans="2:13" x14ac:dyDescent="0.25">
      <c r="B197" s="602"/>
      <c r="C197" s="603"/>
      <c r="D197" s="610" t="str">
        <f>+D5</f>
        <v>PAGO QUINCENAL DEL 01 AL 15 DE ABRIL DEL 2025</v>
      </c>
      <c r="E197" s="610"/>
      <c r="F197" s="610"/>
      <c r="G197" s="610"/>
      <c r="H197" s="610"/>
      <c r="I197" s="610"/>
      <c r="J197" s="610"/>
      <c r="K197" s="610"/>
      <c r="L197" s="610"/>
      <c r="M197" s="611"/>
    </row>
    <row r="198" spans="2:13" ht="48.75" customHeight="1" thickBot="1" x14ac:dyDescent="0.3">
      <c r="B198" s="604"/>
      <c r="C198" s="605"/>
      <c r="D198" s="598"/>
      <c r="E198" s="598"/>
      <c r="F198" s="598"/>
      <c r="G198" s="598"/>
      <c r="H198" s="598"/>
      <c r="I198" s="598"/>
      <c r="J198" s="598"/>
      <c r="K198" s="598"/>
      <c r="L198" s="598"/>
      <c r="M198" s="599"/>
    </row>
    <row r="199" spans="2:13" ht="15" customHeight="1" x14ac:dyDescent="0.25">
      <c r="B199" s="636" t="s">
        <v>2</v>
      </c>
      <c r="C199" s="637"/>
      <c r="D199" s="594" t="s">
        <v>78</v>
      </c>
      <c r="E199" s="595"/>
      <c r="F199" s="595"/>
      <c r="G199" s="595"/>
      <c r="H199" s="595"/>
      <c r="I199" s="595"/>
      <c r="J199" s="595"/>
      <c r="K199" s="595"/>
      <c r="L199" s="595"/>
      <c r="M199" s="596"/>
    </row>
    <row r="200" spans="2:13" ht="15.75" customHeight="1" thickBot="1" x14ac:dyDescent="0.3">
      <c r="B200" s="592"/>
      <c r="C200" s="593"/>
      <c r="D200" s="597"/>
      <c r="E200" s="598"/>
      <c r="F200" s="598"/>
      <c r="G200" s="598"/>
      <c r="H200" s="598"/>
      <c r="I200" s="598"/>
      <c r="J200" s="598"/>
      <c r="K200" s="598"/>
      <c r="L200" s="598"/>
      <c r="M200" s="599"/>
    </row>
    <row r="201" spans="2:13" ht="60.75" thickBot="1" x14ac:dyDescent="0.3">
      <c r="B201" s="175" t="s">
        <v>11</v>
      </c>
      <c r="C201" s="17" t="s">
        <v>4</v>
      </c>
      <c r="D201" s="18" t="s">
        <v>13</v>
      </c>
      <c r="E201" s="21" t="s">
        <v>28</v>
      </c>
      <c r="F201" s="19" t="s">
        <v>5</v>
      </c>
      <c r="G201" s="106" t="s">
        <v>6</v>
      </c>
      <c r="H201" s="6" t="s">
        <v>7</v>
      </c>
      <c r="I201" s="79" t="s">
        <v>89</v>
      </c>
      <c r="J201" s="160" t="s">
        <v>8</v>
      </c>
      <c r="K201" s="161" t="s">
        <v>105</v>
      </c>
      <c r="L201" s="19" t="s">
        <v>9</v>
      </c>
      <c r="M201" s="18" t="s">
        <v>10</v>
      </c>
    </row>
    <row r="202" spans="2:13" ht="30.75" thickBot="1" x14ac:dyDescent="0.3">
      <c r="B202" s="18">
        <v>45</v>
      </c>
      <c r="C202" s="196" t="s">
        <v>81</v>
      </c>
      <c r="D202" s="76" t="s">
        <v>82</v>
      </c>
      <c r="E202" s="255">
        <v>319.2</v>
      </c>
      <c r="F202" s="50">
        <f>ROUND(E202*G202,0)</f>
        <v>4788</v>
      </c>
      <c r="G202" s="62">
        <v>15</v>
      </c>
      <c r="H202" s="62"/>
      <c r="I202" s="49"/>
      <c r="J202" s="50"/>
      <c r="K202" s="48"/>
      <c r="L202" s="219">
        <f>F202+I202+K202</f>
        <v>4788</v>
      </c>
      <c r="M202" s="48"/>
    </row>
    <row r="203" spans="2:13" ht="30.75" thickBot="1" x14ac:dyDescent="0.3">
      <c r="B203" s="17">
        <v>46</v>
      </c>
      <c r="C203" s="287" t="s">
        <v>199</v>
      </c>
      <c r="D203" s="76" t="s">
        <v>200</v>
      </c>
      <c r="E203" s="255">
        <v>319.2</v>
      </c>
      <c r="F203" s="50">
        <f>ROUND(E203*G203,0)</f>
        <v>2873</v>
      </c>
      <c r="G203" s="62">
        <v>9</v>
      </c>
      <c r="H203" s="62"/>
      <c r="I203" s="49"/>
      <c r="J203" s="50"/>
      <c r="K203" s="48"/>
      <c r="L203" s="219">
        <f>F203+I203+K203</f>
        <v>2873</v>
      </c>
      <c r="M203" s="53"/>
    </row>
    <row r="204" spans="2:13" ht="16.5" customHeight="1" thickBot="1" x14ac:dyDescent="0.3">
      <c r="B204" s="95"/>
      <c r="C204" s="97" t="s">
        <v>129</v>
      </c>
      <c r="D204" s="638"/>
      <c r="E204" s="639"/>
      <c r="F204" s="639"/>
      <c r="G204" s="639"/>
      <c r="H204" s="639"/>
      <c r="I204" s="639"/>
      <c r="J204" s="639"/>
      <c r="K204" s="640"/>
      <c r="L204" s="99">
        <f>L202+L203</f>
        <v>7661</v>
      </c>
      <c r="M204" s="3"/>
    </row>
    <row r="205" spans="2:13" ht="16.5" customHeight="1" x14ac:dyDescent="0.25">
      <c r="C205" s="207"/>
      <c r="D205" s="277"/>
      <c r="E205" s="277"/>
      <c r="F205" s="277"/>
      <c r="G205" s="277"/>
      <c r="H205" s="277"/>
      <c r="I205" s="277"/>
      <c r="J205" s="277"/>
      <c r="K205" s="277"/>
      <c r="L205" s="204"/>
    </row>
    <row r="206" spans="2:13" ht="15.75" thickBot="1" x14ac:dyDescent="0.3"/>
    <row r="207" spans="2:13" x14ac:dyDescent="0.25">
      <c r="B207" s="600"/>
      <c r="C207" s="601"/>
      <c r="D207" s="606" t="s">
        <v>0</v>
      </c>
      <c r="E207" s="606"/>
      <c r="F207" s="606"/>
      <c r="G207" s="606"/>
      <c r="H207" s="606"/>
      <c r="I207" s="606"/>
      <c r="J207" s="606"/>
      <c r="K207" s="606"/>
      <c r="L207" s="606"/>
      <c r="M207" s="607"/>
    </row>
    <row r="208" spans="2:13" x14ac:dyDescent="0.25">
      <c r="B208" s="602"/>
      <c r="C208" s="603"/>
      <c r="D208" s="608"/>
      <c r="E208" s="608"/>
      <c r="F208" s="608"/>
      <c r="G208" s="608"/>
      <c r="H208" s="608"/>
      <c r="I208" s="608"/>
      <c r="J208" s="608"/>
      <c r="K208" s="608"/>
      <c r="L208" s="608"/>
      <c r="M208" s="609"/>
    </row>
    <row r="209" spans="2:13" x14ac:dyDescent="0.25">
      <c r="B209" s="602"/>
      <c r="C209" s="603"/>
      <c r="D209" s="664" t="str">
        <f>+D5</f>
        <v>PAGO QUINCENAL DEL 01 AL 15 DE ABRIL DEL 2025</v>
      </c>
      <c r="E209" s="664"/>
      <c r="F209" s="664"/>
      <c r="G209" s="664"/>
      <c r="H209" s="664"/>
      <c r="I209" s="664"/>
      <c r="J209" s="664"/>
      <c r="K209" s="664"/>
      <c r="L209" s="664"/>
      <c r="M209" s="665"/>
    </row>
    <row r="210" spans="2:13" ht="23.25" customHeight="1" thickBot="1" x14ac:dyDescent="0.3">
      <c r="B210" s="604"/>
      <c r="C210" s="605"/>
      <c r="D210" s="662"/>
      <c r="E210" s="662"/>
      <c r="F210" s="662"/>
      <c r="G210" s="662"/>
      <c r="H210" s="662"/>
      <c r="I210" s="662"/>
      <c r="J210" s="662"/>
      <c r="K210" s="662"/>
      <c r="L210" s="662"/>
      <c r="M210" s="663"/>
    </row>
    <row r="211" spans="2:13" ht="15" customHeight="1" x14ac:dyDescent="0.25">
      <c r="B211" s="636" t="s">
        <v>2</v>
      </c>
      <c r="C211" s="637"/>
      <c r="D211" s="658" t="s">
        <v>145</v>
      </c>
      <c r="E211" s="659"/>
      <c r="F211" s="659"/>
      <c r="G211" s="659"/>
      <c r="H211" s="659"/>
      <c r="I211" s="659"/>
      <c r="J211" s="659"/>
      <c r="K211" s="659"/>
      <c r="L211" s="659"/>
      <c r="M211" s="660"/>
    </row>
    <row r="212" spans="2:13" ht="15.75" customHeight="1" thickBot="1" x14ac:dyDescent="0.3">
      <c r="B212" s="592"/>
      <c r="C212" s="593"/>
      <c r="D212" s="661"/>
      <c r="E212" s="662"/>
      <c r="F212" s="662"/>
      <c r="G212" s="662"/>
      <c r="H212" s="662"/>
      <c r="I212" s="662"/>
      <c r="J212" s="662"/>
      <c r="K212" s="662"/>
      <c r="L212" s="662"/>
      <c r="M212" s="663"/>
    </row>
    <row r="213" spans="2:13" ht="60.75" thickBot="1" x14ac:dyDescent="0.3">
      <c r="B213" s="175" t="s">
        <v>11</v>
      </c>
      <c r="C213" s="17" t="s">
        <v>4</v>
      </c>
      <c r="D213" s="18" t="s">
        <v>13</v>
      </c>
      <c r="E213" s="21" t="s">
        <v>28</v>
      </c>
      <c r="F213" s="19" t="s">
        <v>5</v>
      </c>
      <c r="G213" s="106" t="s">
        <v>6</v>
      </c>
      <c r="H213" s="77" t="s">
        <v>7</v>
      </c>
      <c r="I213" s="79" t="s">
        <v>89</v>
      </c>
      <c r="J213" s="160" t="s">
        <v>8</v>
      </c>
      <c r="K213" s="161" t="s">
        <v>105</v>
      </c>
      <c r="L213" s="19" t="s">
        <v>9</v>
      </c>
      <c r="M213" s="18" t="s">
        <v>10</v>
      </c>
    </row>
    <row r="214" spans="2:13" ht="30.75" thickBot="1" x14ac:dyDescent="0.3">
      <c r="B214" s="61">
        <v>47</v>
      </c>
      <c r="C214" s="251" t="s">
        <v>146</v>
      </c>
      <c r="D214" s="76" t="s">
        <v>147</v>
      </c>
      <c r="E214" s="255">
        <v>271.86666666666667</v>
      </c>
      <c r="F214" s="50">
        <f>ROUND(E214*G214,0)</f>
        <v>4078</v>
      </c>
      <c r="G214" s="62">
        <v>15</v>
      </c>
      <c r="H214" s="62"/>
      <c r="I214" s="179"/>
      <c r="J214" s="198"/>
      <c r="K214" s="178"/>
      <c r="L214" s="239">
        <f>F214+I214+K214</f>
        <v>4078</v>
      </c>
      <c r="M214" s="48"/>
    </row>
    <row r="215" spans="2:13" ht="14.25" customHeight="1" thickBot="1" x14ac:dyDescent="0.3">
      <c r="B215" s="47"/>
      <c r="C215" s="242" t="s">
        <v>129</v>
      </c>
      <c r="D215" s="641"/>
      <c r="E215" s="642"/>
      <c r="F215" s="642"/>
      <c r="G215" s="642"/>
      <c r="H215" s="642"/>
      <c r="I215" s="642"/>
      <c r="J215" s="642"/>
      <c r="K215" s="643"/>
      <c r="L215" s="275">
        <f>L214</f>
        <v>4078</v>
      </c>
      <c r="M215" s="53"/>
    </row>
    <row r="216" spans="2:13" ht="26.25" customHeight="1" thickBot="1" x14ac:dyDescent="0.35">
      <c r="C216" s="203"/>
      <c r="L216" s="39"/>
    </row>
    <row r="217" spans="2:13" x14ac:dyDescent="0.25">
      <c r="B217" s="600"/>
      <c r="C217" s="601"/>
      <c r="D217" s="606" t="s">
        <v>0</v>
      </c>
      <c r="E217" s="606"/>
      <c r="F217" s="606"/>
      <c r="G217" s="606"/>
      <c r="H217" s="606"/>
      <c r="I217" s="606"/>
      <c r="J217" s="606"/>
      <c r="K217" s="606"/>
      <c r="L217" s="606"/>
      <c r="M217" s="607"/>
    </row>
    <row r="218" spans="2:13" x14ac:dyDescent="0.25">
      <c r="B218" s="602"/>
      <c r="C218" s="603"/>
      <c r="D218" s="608"/>
      <c r="E218" s="608"/>
      <c r="F218" s="608"/>
      <c r="G218" s="608"/>
      <c r="H218" s="608"/>
      <c r="I218" s="608"/>
      <c r="J218" s="608"/>
      <c r="K218" s="608"/>
      <c r="L218" s="608"/>
      <c r="M218" s="609"/>
    </row>
    <row r="219" spans="2:13" ht="23.25" customHeight="1" x14ac:dyDescent="0.25">
      <c r="B219" s="602"/>
      <c r="C219" s="603"/>
      <c r="D219" s="664" t="str">
        <f>+D5</f>
        <v>PAGO QUINCENAL DEL 01 AL 15 DE ABRIL DEL 2025</v>
      </c>
      <c r="E219" s="664"/>
      <c r="F219" s="664"/>
      <c r="G219" s="664"/>
      <c r="H219" s="664"/>
      <c r="I219" s="664"/>
      <c r="J219" s="664"/>
      <c r="K219" s="664"/>
      <c r="L219" s="664"/>
      <c r="M219" s="665"/>
    </row>
    <row r="220" spans="2:13" ht="13.5" customHeight="1" thickBot="1" x14ac:dyDescent="0.3">
      <c r="B220" s="604"/>
      <c r="C220" s="605"/>
      <c r="D220" s="662"/>
      <c r="E220" s="662"/>
      <c r="F220" s="662"/>
      <c r="G220" s="662"/>
      <c r="H220" s="662"/>
      <c r="I220" s="662"/>
      <c r="J220" s="662"/>
      <c r="K220" s="662"/>
      <c r="L220" s="662"/>
      <c r="M220" s="663"/>
    </row>
    <row r="221" spans="2:13" ht="15" customHeight="1" x14ac:dyDescent="0.25">
      <c r="B221" s="636" t="s">
        <v>2</v>
      </c>
      <c r="C221" s="637"/>
      <c r="D221" s="658" t="s">
        <v>190</v>
      </c>
      <c r="E221" s="659"/>
      <c r="F221" s="659"/>
      <c r="G221" s="659"/>
      <c r="H221" s="659"/>
      <c r="I221" s="659"/>
      <c r="J221" s="659"/>
      <c r="K221" s="659"/>
      <c r="L221" s="659"/>
      <c r="M221" s="660"/>
    </row>
    <row r="222" spans="2:13" ht="15.75" customHeight="1" thickBot="1" x14ac:dyDescent="0.3">
      <c r="B222" s="592"/>
      <c r="C222" s="593"/>
      <c r="D222" s="661"/>
      <c r="E222" s="662"/>
      <c r="F222" s="662"/>
      <c r="G222" s="662"/>
      <c r="H222" s="662"/>
      <c r="I222" s="662"/>
      <c r="J222" s="662"/>
      <c r="K222" s="662"/>
      <c r="L222" s="662"/>
      <c r="M222" s="663"/>
    </row>
    <row r="223" spans="2:13" ht="60.75" thickBot="1" x14ac:dyDescent="0.3">
      <c r="B223" s="175" t="s">
        <v>11</v>
      </c>
      <c r="C223" s="17" t="s">
        <v>4</v>
      </c>
      <c r="D223" s="18" t="s">
        <v>13</v>
      </c>
      <c r="E223" s="21" t="s">
        <v>28</v>
      </c>
      <c r="F223" s="19" t="s">
        <v>5</v>
      </c>
      <c r="G223" s="106" t="s">
        <v>6</v>
      </c>
      <c r="H223" s="77" t="s">
        <v>7</v>
      </c>
      <c r="I223" s="79" t="s">
        <v>89</v>
      </c>
      <c r="J223" s="160" t="s">
        <v>8</v>
      </c>
      <c r="K223" s="161" t="s">
        <v>105</v>
      </c>
      <c r="L223" s="19" t="s">
        <v>9</v>
      </c>
      <c r="M223" s="18" t="s">
        <v>10</v>
      </c>
    </row>
    <row r="224" spans="2:13" ht="30" customHeight="1" thickBot="1" x14ac:dyDescent="0.3">
      <c r="B224" s="18">
        <v>48</v>
      </c>
      <c r="C224" s="196" t="s">
        <v>95</v>
      </c>
      <c r="D224" s="194" t="s">
        <v>97</v>
      </c>
      <c r="E224" s="255">
        <v>514.66666666666663</v>
      </c>
      <c r="F224" s="50">
        <f>ROUND(E224*G224,0)</f>
        <v>7720</v>
      </c>
      <c r="G224" s="25">
        <v>15</v>
      </c>
      <c r="H224" s="25">
        <v>0</v>
      </c>
      <c r="I224" s="119">
        <f>ROUND((E224/4)*H224,0)</f>
        <v>0</v>
      </c>
      <c r="J224" s="13"/>
      <c r="K224" s="13"/>
      <c r="L224" s="249">
        <f>F224+I224+K224</f>
        <v>7720</v>
      </c>
      <c r="M224" s="1"/>
    </row>
    <row r="225" spans="2:13" ht="18" customHeight="1" thickBot="1" x14ac:dyDescent="0.3">
      <c r="B225" s="17"/>
      <c r="C225" s="247" t="s">
        <v>129</v>
      </c>
      <c r="D225" s="644"/>
      <c r="E225" s="645"/>
      <c r="F225" s="645"/>
      <c r="G225" s="645"/>
      <c r="H225" s="645"/>
      <c r="I225" s="645"/>
      <c r="J225" s="645"/>
      <c r="K225" s="646"/>
      <c r="L225" s="238">
        <f>L224</f>
        <v>7720</v>
      </c>
      <c r="M225" s="3"/>
    </row>
    <row r="226" spans="2:13" ht="31.5" customHeight="1" x14ac:dyDescent="0.25">
      <c r="B226" s="271"/>
      <c r="C226" s="272"/>
      <c r="D226" s="273"/>
      <c r="E226" s="273"/>
      <c r="F226" s="273"/>
      <c r="G226" s="273"/>
      <c r="H226" s="273"/>
      <c r="I226" s="273"/>
      <c r="J226" s="273"/>
      <c r="K226" s="273"/>
      <c r="L226" s="274"/>
    </row>
    <row r="227" spans="2:13" ht="12.75" customHeight="1" thickBot="1" x14ac:dyDescent="0.3"/>
    <row r="228" spans="2:13" x14ac:dyDescent="0.25">
      <c r="B228" s="600"/>
      <c r="C228" s="601"/>
      <c r="D228" s="666" t="s">
        <v>0</v>
      </c>
      <c r="E228" s="666"/>
      <c r="F228" s="666"/>
      <c r="G228" s="666"/>
      <c r="H228" s="666"/>
      <c r="I228" s="666"/>
      <c r="J228" s="666"/>
      <c r="K228" s="666"/>
      <c r="L228" s="666"/>
      <c r="M228" s="667"/>
    </row>
    <row r="229" spans="2:13" x14ac:dyDescent="0.25">
      <c r="B229" s="602"/>
      <c r="C229" s="603"/>
      <c r="D229" s="668"/>
      <c r="E229" s="668"/>
      <c r="F229" s="668"/>
      <c r="G229" s="668"/>
      <c r="H229" s="668"/>
      <c r="I229" s="668"/>
      <c r="J229" s="668"/>
      <c r="K229" s="668"/>
      <c r="L229" s="668"/>
      <c r="M229" s="669"/>
    </row>
    <row r="230" spans="2:13" x14ac:dyDescent="0.25">
      <c r="B230" s="602"/>
      <c r="C230" s="603"/>
      <c r="D230" s="670" t="str">
        <f>+D5</f>
        <v>PAGO QUINCENAL DEL 01 AL 15 DE ABRIL DEL 2025</v>
      </c>
      <c r="E230" s="670"/>
      <c r="F230" s="670"/>
      <c r="G230" s="670"/>
      <c r="H230" s="670"/>
      <c r="I230" s="670"/>
      <c r="J230" s="670"/>
      <c r="K230" s="670"/>
      <c r="L230" s="670"/>
      <c r="M230" s="671"/>
    </row>
    <row r="231" spans="2:13" ht="16.5" customHeight="1" thickBot="1" x14ac:dyDescent="0.3">
      <c r="B231" s="604"/>
      <c r="C231" s="605"/>
      <c r="D231" s="672"/>
      <c r="E231" s="672"/>
      <c r="F231" s="672"/>
      <c r="G231" s="672"/>
      <c r="H231" s="672"/>
      <c r="I231" s="672"/>
      <c r="J231" s="672"/>
      <c r="K231" s="672"/>
      <c r="L231" s="672"/>
      <c r="M231" s="673"/>
    </row>
    <row r="232" spans="2:13" ht="15" customHeight="1" x14ac:dyDescent="0.25">
      <c r="B232" s="636" t="s">
        <v>2</v>
      </c>
      <c r="C232" s="637"/>
      <c r="D232" s="594" t="s">
        <v>115</v>
      </c>
      <c r="E232" s="595"/>
      <c r="F232" s="595"/>
      <c r="G232" s="595"/>
      <c r="H232" s="595"/>
      <c r="I232" s="595"/>
      <c r="J232" s="595"/>
      <c r="K232" s="595"/>
      <c r="L232" s="595"/>
      <c r="M232" s="596"/>
    </row>
    <row r="233" spans="2:13" ht="6.75" customHeight="1" thickBot="1" x14ac:dyDescent="0.3">
      <c r="B233" s="592"/>
      <c r="C233" s="593"/>
      <c r="D233" s="597"/>
      <c r="E233" s="598"/>
      <c r="F233" s="598"/>
      <c r="G233" s="598"/>
      <c r="H233" s="598"/>
      <c r="I233" s="598"/>
      <c r="J233" s="598"/>
      <c r="K233" s="598"/>
      <c r="L233" s="598"/>
      <c r="M233" s="599"/>
    </row>
    <row r="234" spans="2:13" ht="60.75" thickBot="1" x14ac:dyDescent="0.3">
      <c r="B234" s="176" t="s">
        <v>11</v>
      </c>
      <c r="C234" s="17" t="s">
        <v>4</v>
      </c>
      <c r="D234" s="18" t="s">
        <v>13</v>
      </c>
      <c r="E234" s="143" t="s">
        <v>28</v>
      </c>
      <c r="F234" s="19" t="s">
        <v>5</v>
      </c>
      <c r="G234" s="106" t="s">
        <v>6</v>
      </c>
      <c r="H234" s="77" t="s">
        <v>7</v>
      </c>
      <c r="I234" s="77" t="s">
        <v>89</v>
      </c>
      <c r="J234" s="160" t="s">
        <v>8</v>
      </c>
      <c r="K234" s="161" t="s">
        <v>105</v>
      </c>
      <c r="L234" s="19" t="s">
        <v>9</v>
      </c>
      <c r="M234" s="18" t="s">
        <v>10</v>
      </c>
    </row>
    <row r="235" spans="2:13" ht="27" thickBot="1" x14ac:dyDescent="0.3">
      <c r="B235" s="17">
        <v>49</v>
      </c>
      <c r="C235" s="97" t="s">
        <v>116</v>
      </c>
      <c r="D235" s="200" t="s">
        <v>117</v>
      </c>
      <c r="E235" s="255">
        <v>284.33</v>
      </c>
      <c r="F235" s="50">
        <f>ROUND(E235*G235,0)</f>
        <v>4265</v>
      </c>
      <c r="G235" s="25">
        <v>15</v>
      </c>
      <c r="H235" s="25">
        <v>0</v>
      </c>
      <c r="I235" s="119">
        <f>ROUND((E235/4)*H235,0)</f>
        <v>0</v>
      </c>
      <c r="J235" s="13"/>
      <c r="K235" s="13"/>
      <c r="L235" s="263">
        <f>F235+I235+K235</f>
        <v>4265</v>
      </c>
      <c r="M235" s="3"/>
    </row>
    <row r="236" spans="2:13" ht="19.5" customHeight="1" thickBot="1" x14ac:dyDescent="0.3">
      <c r="B236" s="95"/>
      <c r="C236" s="97" t="s">
        <v>129</v>
      </c>
      <c r="D236" s="638"/>
      <c r="E236" s="639"/>
      <c r="F236" s="639"/>
      <c r="G236" s="639"/>
      <c r="H236" s="639"/>
      <c r="I236" s="639"/>
      <c r="J236" s="639"/>
      <c r="K236" s="640"/>
      <c r="L236" s="267">
        <f>L235</f>
        <v>4265</v>
      </c>
      <c r="M236" s="3"/>
    </row>
    <row r="237" spans="2:13" ht="15.75" thickBot="1" x14ac:dyDescent="0.3"/>
    <row r="238" spans="2:13" ht="27.75" customHeight="1" x14ac:dyDescent="0.25">
      <c r="B238" s="600"/>
      <c r="C238" s="601"/>
      <c r="D238" s="606" t="s">
        <v>0</v>
      </c>
      <c r="E238" s="606"/>
      <c r="F238" s="606"/>
      <c r="G238" s="606"/>
      <c r="H238" s="606"/>
      <c r="I238" s="606"/>
      <c r="J238" s="606"/>
      <c r="K238" s="606"/>
      <c r="L238" s="606"/>
      <c r="M238" s="607"/>
    </row>
    <row r="239" spans="2:13" x14ac:dyDescent="0.25">
      <c r="B239" s="602"/>
      <c r="C239" s="603"/>
      <c r="D239" s="608"/>
      <c r="E239" s="608"/>
      <c r="F239" s="608"/>
      <c r="G239" s="608"/>
      <c r="H239" s="608"/>
      <c r="I239" s="608"/>
      <c r="J239" s="608"/>
      <c r="K239" s="608"/>
      <c r="L239" s="608"/>
      <c r="M239" s="609"/>
    </row>
    <row r="240" spans="2:13" x14ac:dyDescent="0.25">
      <c r="B240" s="602"/>
      <c r="C240" s="603"/>
      <c r="D240" s="610" t="str">
        <f>+D5</f>
        <v>PAGO QUINCENAL DEL 01 AL 15 DE ABRIL DEL 2025</v>
      </c>
      <c r="E240" s="610"/>
      <c r="F240" s="610"/>
      <c r="G240" s="610"/>
      <c r="H240" s="610"/>
      <c r="I240" s="610"/>
      <c r="J240" s="610"/>
      <c r="K240" s="610"/>
      <c r="L240" s="610"/>
      <c r="M240" s="611"/>
    </row>
    <row r="241" spans="2:13" ht="31.5" customHeight="1" thickBot="1" x14ac:dyDescent="0.3">
      <c r="B241" s="604"/>
      <c r="C241" s="605"/>
      <c r="D241" s="598"/>
      <c r="E241" s="598"/>
      <c r="F241" s="598"/>
      <c r="G241" s="598"/>
      <c r="H241" s="598"/>
      <c r="I241" s="598"/>
      <c r="J241" s="598"/>
      <c r="K241" s="598"/>
      <c r="L241" s="598"/>
      <c r="M241" s="599"/>
    </row>
    <row r="242" spans="2:13" ht="15" customHeight="1" x14ac:dyDescent="0.25">
      <c r="B242" s="636" t="s">
        <v>2</v>
      </c>
      <c r="C242" s="637"/>
      <c r="D242" s="594" t="s">
        <v>120</v>
      </c>
      <c r="E242" s="595"/>
      <c r="F242" s="595"/>
      <c r="G242" s="595"/>
      <c r="H242" s="595"/>
      <c r="I242" s="595"/>
      <c r="J242" s="595"/>
      <c r="K242" s="595"/>
      <c r="L242" s="595"/>
      <c r="M242" s="596"/>
    </row>
    <row r="243" spans="2:13" ht="15.75" customHeight="1" thickBot="1" x14ac:dyDescent="0.3">
      <c r="B243" s="592"/>
      <c r="C243" s="593"/>
      <c r="D243" s="597"/>
      <c r="E243" s="598"/>
      <c r="F243" s="598"/>
      <c r="G243" s="598"/>
      <c r="H243" s="598"/>
      <c r="I243" s="598"/>
      <c r="J243" s="598"/>
      <c r="K243" s="598"/>
      <c r="L243" s="598"/>
      <c r="M243" s="599"/>
    </row>
    <row r="244" spans="2:13" ht="60.75" thickBot="1" x14ac:dyDescent="0.3">
      <c r="B244" s="176" t="s">
        <v>11</v>
      </c>
      <c r="C244" s="17" t="s">
        <v>4</v>
      </c>
      <c r="D244" s="18" t="s">
        <v>13</v>
      </c>
      <c r="E244" s="143" t="s">
        <v>28</v>
      </c>
      <c r="F244" s="19" t="s">
        <v>5</v>
      </c>
      <c r="G244" s="106" t="s">
        <v>6</v>
      </c>
      <c r="H244" s="77" t="s">
        <v>7</v>
      </c>
      <c r="I244" s="77" t="s">
        <v>89</v>
      </c>
      <c r="J244" s="160" t="s">
        <v>8</v>
      </c>
      <c r="K244" s="161" t="s">
        <v>105</v>
      </c>
      <c r="L244" s="19" t="s">
        <v>9</v>
      </c>
      <c r="M244" s="18" t="s">
        <v>10</v>
      </c>
    </row>
    <row r="245" spans="2:13" ht="30.75" thickBot="1" x14ac:dyDescent="0.3">
      <c r="B245" s="17">
        <v>50</v>
      </c>
      <c r="C245" s="184" t="s">
        <v>119</v>
      </c>
      <c r="D245" s="200" t="s">
        <v>121</v>
      </c>
      <c r="E245" s="255">
        <v>319.2</v>
      </c>
      <c r="F245" s="50">
        <f>ROUND(E245*G245,0)</f>
        <v>4788</v>
      </c>
      <c r="G245" s="25">
        <v>15</v>
      </c>
      <c r="H245" s="2"/>
      <c r="I245" s="13"/>
      <c r="J245" s="13"/>
      <c r="K245" s="14"/>
      <c r="L245" s="248">
        <f>F245+I245+K245</f>
        <v>4788</v>
      </c>
      <c r="M245" s="3"/>
    </row>
    <row r="246" spans="2:13" ht="18" customHeight="1" thickBot="1" x14ac:dyDescent="0.3">
      <c r="B246" s="95"/>
      <c r="C246" s="184" t="s">
        <v>129</v>
      </c>
      <c r="D246" s="638"/>
      <c r="E246" s="639"/>
      <c r="F246" s="639"/>
      <c r="G246" s="639"/>
      <c r="H246" s="639"/>
      <c r="I246" s="639"/>
      <c r="J246" s="639"/>
      <c r="K246" s="640"/>
      <c r="L246" s="99">
        <f>L245</f>
        <v>4788</v>
      </c>
      <c r="M246" s="3"/>
    </row>
    <row r="247" spans="2:13" ht="60.75" customHeight="1" thickBot="1" x14ac:dyDescent="0.3">
      <c r="B247" s="269"/>
      <c r="C247" s="217"/>
      <c r="D247" s="268"/>
      <c r="E247" s="268"/>
      <c r="F247" s="268"/>
      <c r="G247" s="268"/>
      <c r="H247" s="268"/>
      <c r="I247" s="268"/>
      <c r="J247" s="268"/>
      <c r="K247" s="268"/>
      <c r="L247" s="270"/>
      <c r="M247" s="10"/>
    </row>
    <row r="248" spans="2:13" ht="30" customHeight="1" x14ac:dyDescent="0.25">
      <c r="B248" s="600"/>
      <c r="C248" s="601"/>
      <c r="D248" s="606" t="s">
        <v>0</v>
      </c>
      <c r="E248" s="606"/>
      <c r="F248" s="606"/>
      <c r="G248" s="606"/>
      <c r="H248" s="606"/>
      <c r="I248" s="606"/>
      <c r="J248" s="606"/>
      <c r="K248" s="606"/>
      <c r="L248" s="606"/>
      <c r="M248" s="607"/>
    </row>
    <row r="249" spans="2:13" ht="24" customHeight="1" x14ac:dyDescent="0.25">
      <c r="B249" s="602"/>
      <c r="C249" s="603"/>
      <c r="D249" s="608"/>
      <c r="E249" s="608"/>
      <c r="F249" s="608"/>
      <c r="G249" s="608"/>
      <c r="H249" s="608"/>
      <c r="I249" s="608"/>
      <c r="J249" s="608"/>
      <c r="K249" s="608"/>
      <c r="L249" s="608"/>
      <c r="M249" s="609"/>
    </row>
    <row r="250" spans="2:13" ht="18.75" customHeight="1" thickBot="1" x14ac:dyDescent="0.3">
      <c r="B250" s="602"/>
      <c r="C250" s="603"/>
      <c r="D250" s="664" t="str">
        <f>+D5</f>
        <v>PAGO QUINCENAL DEL 01 AL 15 DE ABRIL DEL 2025</v>
      </c>
      <c r="E250" s="664"/>
      <c r="F250" s="664"/>
      <c r="G250" s="664"/>
      <c r="H250" s="664"/>
      <c r="I250" s="664"/>
      <c r="J250" s="664"/>
      <c r="K250" s="664"/>
      <c r="L250" s="664"/>
      <c r="M250" s="665"/>
    </row>
    <row r="251" spans="2:13" ht="17.25" hidden="1" customHeight="1" thickBot="1" x14ac:dyDescent="0.3">
      <c r="B251" s="604"/>
      <c r="C251" s="605"/>
      <c r="D251" s="662"/>
      <c r="E251" s="662"/>
      <c r="F251" s="662"/>
      <c r="G251" s="662"/>
      <c r="H251" s="662"/>
      <c r="I251" s="662"/>
      <c r="J251" s="662"/>
      <c r="K251" s="662"/>
      <c r="L251" s="662"/>
      <c r="M251" s="663"/>
    </row>
    <row r="252" spans="2:13" ht="30" customHeight="1" x14ac:dyDescent="0.25">
      <c r="B252" s="636" t="s">
        <v>2</v>
      </c>
      <c r="C252" s="637"/>
      <c r="D252" s="658" t="s">
        <v>158</v>
      </c>
      <c r="E252" s="659"/>
      <c r="F252" s="659"/>
      <c r="G252" s="659"/>
      <c r="H252" s="659"/>
      <c r="I252" s="659"/>
      <c r="J252" s="659"/>
      <c r="K252" s="659"/>
      <c r="L252" s="659"/>
      <c r="M252" s="660"/>
    </row>
    <row r="253" spans="2:13" ht="11.25" customHeight="1" thickBot="1" x14ac:dyDescent="0.3">
      <c r="B253" s="592"/>
      <c r="C253" s="593"/>
      <c r="D253" s="661"/>
      <c r="E253" s="662"/>
      <c r="F253" s="662"/>
      <c r="G253" s="662"/>
      <c r="H253" s="662"/>
      <c r="I253" s="662"/>
      <c r="J253" s="662"/>
      <c r="K253" s="662"/>
      <c r="L253" s="662"/>
      <c r="M253" s="663"/>
    </row>
    <row r="254" spans="2:13" ht="60.75" thickBot="1" x14ac:dyDescent="0.3">
      <c r="B254" s="175" t="s">
        <v>11</v>
      </c>
      <c r="C254" s="17" t="s">
        <v>4</v>
      </c>
      <c r="D254" s="18" t="s">
        <v>13</v>
      </c>
      <c r="E254" s="21" t="s">
        <v>28</v>
      </c>
      <c r="F254" s="19" t="s">
        <v>5</v>
      </c>
      <c r="G254" s="106" t="s">
        <v>6</v>
      </c>
      <c r="H254" s="77" t="s">
        <v>7</v>
      </c>
      <c r="I254" s="79" t="s">
        <v>89</v>
      </c>
      <c r="J254" s="160" t="s">
        <v>8</v>
      </c>
      <c r="K254" s="161" t="s">
        <v>105</v>
      </c>
      <c r="L254" s="19" t="s">
        <v>9</v>
      </c>
      <c r="M254" s="18" t="s">
        <v>10</v>
      </c>
    </row>
    <row r="255" spans="2:13" ht="30.75" thickBot="1" x14ac:dyDescent="0.3">
      <c r="B255" s="18">
        <v>51</v>
      </c>
      <c r="C255" s="196" t="s">
        <v>161</v>
      </c>
      <c r="D255" s="194" t="s">
        <v>159</v>
      </c>
      <c r="E255" s="255">
        <v>441.76</v>
      </c>
      <c r="F255" s="50">
        <f>ROUND(E255*G255,0)</f>
        <v>6626</v>
      </c>
      <c r="G255" s="25">
        <v>15</v>
      </c>
      <c r="H255" s="25"/>
      <c r="I255" s="14"/>
      <c r="J255" s="13"/>
      <c r="K255" s="13"/>
      <c r="L255" s="249">
        <f>F255+I255+K255</f>
        <v>6626</v>
      </c>
      <c r="M255" s="1"/>
    </row>
    <row r="256" spans="2:13" ht="25.5" thickBot="1" x14ac:dyDescent="0.3">
      <c r="B256" s="17">
        <v>52</v>
      </c>
      <c r="C256" s="287" t="s">
        <v>201</v>
      </c>
      <c r="D256" s="194" t="s">
        <v>159</v>
      </c>
      <c r="E256" s="255">
        <v>441.76</v>
      </c>
      <c r="F256" s="50">
        <f>ROUND(E256*G256,0)</f>
        <v>3976</v>
      </c>
      <c r="G256" s="25">
        <v>9</v>
      </c>
      <c r="H256" s="25"/>
      <c r="I256" s="14"/>
      <c r="J256" s="13"/>
      <c r="K256" s="13"/>
      <c r="L256" s="263">
        <f>F256+I256+K256</f>
        <v>3976</v>
      </c>
      <c r="M256" s="3"/>
    </row>
    <row r="257" spans="2:13" ht="16.5" thickBot="1" x14ac:dyDescent="0.3">
      <c r="B257" s="17"/>
      <c r="C257" s="247" t="s">
        <v>129</v>
      </c>
      <c r="D257" s="644"/>
      <c r="E257" s="645"/>
      <c r="F257" s="645"/>
      <c r="G257" s="645"/>
      <c r="H257" s="645"/>
      <c r="I257" s="645"/>
      <c r="J257" s="645"/>
      <c r="K257" s="646"/>
      <c r="L257" s="238">
        <f>L255+L256</f>
        <v>10602</v>
      </c>
      <c r="M257" s="3"/>
    </row>
    <row r="258" spans="2:13" ht="15.75" x14ac:dyDescent="0.25">
      <c r="B258" s="271"/>
      <c r="C258" s="272"/>
      <c r="D258" s="273"/>
      <c r="E258" s="273"/>
      <c r="F258" s="273"/>
      <c r="G258" s="273"/>
      <c r="H258" s="273"/>
      <c r="I258" s="273"/>
      <c r="J258" s="273"/>
      <c r="K258" s="273"/>
      <c r="L258" s="274"/>
    </row>
    <row r="259" spans="2:13" ht="15" customHeight="1" thickBot="1" x14ac:dyDescent="0.3">
      <c r="B259" s="271"/>
      <c r="C259" s="272"/>
      <c r="D259" s="273"/>
      <c r="E259" s="273"/>
      <c r="F259" s="273"/>
      <c r="G259" s="273"/>
      <c r="H259" s="273"/>
      <c r="I259" s="273"/>
      <c r="J259" s="273"/>
      <c r="K259" s="273"/>
      <c r="L259" s="274"/>
    </row>
    <row r="260" spans="2:13" ht="15" customHeight="1" x14ac:dyDescent="0.25">
      <c r="B260" s="600"/>
      <c r="C260" s="601"/>
      <c r="D260" s="606" t="s">
        <v>0</v>
      </c>
      <c r="E260" s="606"/>
      <c r="F260" s="606"/>
      <c r="G260" s="606"/>
      <c r="H260" s="606"/>
      <c r="I260" s="606"/>
      <c r="J260" s="606"/>
      <c r="K260" s="606"/>
      <c r="L260" s="606"/>
      <c r="M260" s="607"/>
    </row>
    <row r="261" spans="2:13" ht="15" customHeight="1" x14ac:dyDescent="0.25">
      <c r="B261" s="602"/>
      <c r="C261" s="603"/>
      <c r="D261" s="608"/>
      <c r="E261" s="608"/>
      <c r="F261" s="608"/>
      <c r="G261" s="608"/>
      <c r="H261" s="608"/>
      <c r="I261" s="608"/>
      <c r="J261" s="608"/>
      <c r="K261" s="608"/>
      <c r="L261" s="608"/>
      <c r="M261" s="609"/>
    </row>
    <row r="262" spans="2:13" ht="15.75" customHeight="1" x14ac:dyDescent="0.25">
      <c r="B262" s="602"/>
      <c r="C262" s="603"/>
      <c r="D262" s="610" t="str">
        <f>D250</f>
        <v>PAGO QUINCENAL DEL 01 AL 15 DE ABRIL DEL 2025</v>
      </c>
      <c r="E262" s="610"/>
      <c r="F262" s="610"/>
      <c r="G262" s="610"/>
      <c r="H262" s="610"/>
      <c r="I262" s="610"/>
      <c r="J262" s="610"/>
      <c r="K262" s="610"/>
      <c r="L262" s="610"/>
      <c r="M262" s="611"/>
    </row>
    <row r="263" spans="2:13" ht="15" customHeight="1" thickBot="1" x14ac:dyDescent="0.3">
      <c r="B263" s="604"/>
      <c r="C263" s="605"/>
      <c r="D263" s="598"/>
      <c r="E263" s="598"/>
      <c r="F263" s="598"/>
      <c r="G263" s="598"/>
      <c r="H263" s="598"/>
      <c r="I263" s="598"/>
      <c r="J263" s="598"/>
      <c r="K263" s="598"/>
      <c r="L263" s="598"/>
      <c r="M263" s="599"/>
    </row>
    <row r="264" spans="2:13" ht="44.25" customHeight="1" x14ac:dyDescent="0.25">
      <c r="B264" s="636" t="s">
        <v>2</v>
      </c>
      <c r="C264" s="637"/>
      <c r="D264" s="594" t="s">
        <v>172</v>
      </c>
      <c r="E264" s="595"/>
      <c r="F264" s="595"/>
      <c r="G264" s="595"/>
      <c r="H264" s="595"/>
      <c r="I264" s="595"/>
      <c r="J264" s="595"/>
      <c r="K264" s="595"/>
      <c r="L264" s="595"/>
      <c r="M264" s="596"/>
    </row>
    <row r="265" spans="2:13" ht="3.75" customHeight="1" thickBot="1" x14ac:dyDescent="0.3">
      <c r="B265" s="592"/>
      <c r="C265" s="593"/>
      <c r="D265" s="597"/>
      <c r="E265" s="598"/>
      <c r="F265" s="598"/>
      <c r="G265" s="598"/>
      <c r="H265" s="598"/>
      <c r="I265" s="598"/>
      <c r="J265" s="598"/>
      <c r="K265" s="598"/>
      <c r="L265" s="598"/>
      <c r="M265" s="599"/>
    </row>
    <row r="266" spans="2:13" ht="43.5" customHeight="1" thickBot="1" x14ac:dyDescent="0.3">
      <c r="B266" s="176" t="s">
        <v>11</v>
      </c>
      <c r="C266" s="17" t="s">
        <v>4</v>
      </c>
      <c r="D266" s="18" t="s">
        <v>13</v>
      </c>
      <c r="E266" s="143" t="s">
        <v>28</v>
      </c>
      <c r="F266" s="19" t="s">
        <v>136</v>
      </c>
      <c r="G266" s="106" t="s">
        <v>6</v>
      </c>
      <c r="H266" s="77" t="s">
        <v>7</v>
      </c>
      <c r="I266" s="77" t="s">
        <v>89</v>
      </c>
      <c r="J266" s="160" t="s">
        <v>8</v>
      </c>
      <c r="K266" s="161" t="s">
        <v>105</v>
      </c>
      <c r="L266" s="19" t="s">
        <v>9</v>
      </c>
      <c r="M266" s="18" t="s">
        <v>10</v>
      </c>
    </row>
    <row r="267" spans="2:13" ht="29.25" customHeight="1" thickBot="1" x14ac:dyDescent="0.3">
      <c r="B267" s="17">
        <v>53</v>
      </c>
      <c r="C267" s="246" t="s">
        <v>170</v>
      </c>
      <c r="D267" s="250" t="s">
        <v>171</v>
      </c>
      <c r="E267" s="255">
        <v>400</v>
      </c>
      <c r="F267" s="50">
        <f>ROUND(E267*G267,0)</f>
        <v>6000</v>
      </c>
      <c r="G267" s="25">
        <v>15</v>
      </c>
      <c r="H267" s="25"/>
      <c r="I267" s="14"/>
      <c r="J267" s="13"/>
      <c r="K267" s="13"/>
      <c r="L267" s="249">
        <f>F267+I267+K267</f>
        <v>6000</v>
      </c>
      <c r="M267" s="3"/>
    </row>
    <row r="268" spans="2:13" ht="15.75" customHeight="1" thickBot="1" x14ac:dyDescent="0.3">
      <c r="B268" s="95"/>
      <c r="C268" s="184" t="s">
        <v>129</v>
      </c>
      <c r="D268" s="638"/>
      <c r="E268" s="639"/>
      <c r="F268" s="639"/>
      <c r="G268" s="639"/>
      <c r="H268" s="639"/>
      <c r="I268" s="639"/>
      <c r="J268" s="639"/>
      <c r="K268" s="640"/>
      <c r="L268" s="99">
        <f>L267</f>
        <v>6000</v>
      </c>
      <c r="M268" s="3"/>
    </row>
    <row r="269" spans="2:13" ht="15.75" customHeight="1" x14ac:dyDescent="0.25">
      <c r="C269" s="279"/>
      <c r="D269" s="277"/>
      <c r="E269" s="277"/>
      <c r="F269" s="277"/>
      <c r="G269" s="277"/>
      <c r="H269" s="277"/>
      <c r="I269" s="277"/>
      <c r="J269" s="277"/>
      <c r="K269" s="277"/>
      <c r="L269" s="204"/>
    </row>
    <row r="270" spans="2:13" ht="15.75" customHeight="1" x14ac:dyDescent="0.25">
      <c r="C270" s="279"/>
      <c r="D270" s="277"/>
      <c r="E270" s="277"/>
      <c r="F270" s="277"/>
      <c r="G270" s="277"/>
      <c r="H270" s="277"/>
      <c r="I270" s="277"/>
      <c r="J270" s="277"/>
      <c r="K270" s="277"/>
      <c r="L270" s="204"/>
    </row>
    <row r="271" spans="2:13" ht="8.25" customHeight="1" thickBot="1" x14ac:dyDescent="0.3">
      <c r="B271" s="271"/>
      <c r="C271" s="272"/>
      <c r="D271" s="273"/>
      <c r="E271" s="273"/>
      <c r="F271" s="273"/>
      <c r="G271" s="273"/>
      <c r="H271" s="273"/>
      <c r="I271" s="273"/>
      <c r="J271" s="273"/>
      <c r="K271" s="273"/>
      <c r="L271" s="274"/>
    </row>
    <row r="272" spans="2:13" ht="15" customHeight="1" x14ac:dyDescent="0.25">
      <c r="B272" s="600"/>
      <c r="C272" s="601"/>
      <c r="D272" s="606" t="s">
        <v>0</v>
      </c>
      <c r="E272" s="606"/>
      <c r="F272" s="606"/>
      <c r="G272" s="606"/>
      <c r="H272" s="606"/>
      <c r="I272" s="606"/>
      <c r="J272" s="606"/>
      <c r="K272" s="606"/>
      <c r="L272" s="606"/>
      <c r="M272" s="607"/>
    </row>
    <row r="273" spans="2:13" ht="15" customHeight="1" x14ac:dyDescent="0.25">
      <c r="B273" s="602"/>
      <c r="C273" s="603"/>
      <c r="D273" s="608"/>
      <c r="E273" s="608"/>
      <c r="F273" s="608"/>
      <c r="G273" s="608"/>
      <c r="H273" s="608"/>
      <c r="I273" s="608"/>
      <c r="J273" s="608"/>
      <c r="K273" s="608"/>
      <c r="L273" s="608"/>
      <c r="M273" s="609"/>
    </row>
    <row r="274" spans="2:13" ht="15" customHeight="1" x14ac:dyDescent="0.25">
      <c r="B274" s="602"/>
      <c r="C274" s="603"/>
      <c r="D274" s="610" t="str">
        <f>D262</f>
        <v>PAGO QUINCENAL DEL 01 AL 15 DE ABRIL DEL 2025</v>
      </c>
      <c r="E274" s="610"/>
      <c r="F274" s="610"/>
      <c r="G274" s="610"/>
      <c r="H274" s="610"/>
      <c r="I274" s="610"/>
      <c r="J274" s="610"/>
      <c r="K274" s="610"/>
      <c r="L274" s="610"/>
      <c r="M274" s="611"/>
    </row>
    <row r="275" spans="2:13" ht="8.25" customHeight="1" thickBot="1" x14ac:dyDescent="0.3">
      <c r="B275" s="604"/>
      <c r="C275" s="605"/>
      <c r="D275" s="598"/>
      <c r="E275" s="598"/>
      <c r="F275" s="598"/>
      <c r="G275" s="598"/>
      <c r="H275" s="598"/>
      <c r="I275" s="598"/>
      <c r="J275" s="598"/>
      <c r="K275" s="598"/>
      <c r="L275" s="598"/>
      <c r="M275" s="599"/>
    </row>
    <row r="276" spans="2:13" ht="15.75" customHeight="1" x14ac:dyDescent="0.25">
      <c r="B276" s="636" t="s">
        <v>2</v>
      </c>
      <c r="C276" s="637"/>
      <c r="D276" s="594" t="s">
        <v>176</v>
      </c>
      <c r="E276" s="595"/>
      <c r="F276" s="595"/>
      <c r="G276" s="595"/>
      <c r="H276" s="595"/>
      <c r="I276" s="595"/>
      <c r="J276" s="595"/>
      <c r="K276" s="595"/>
      <c r="L276" s="595"/>
      <c r="M276" s="596"/>
    </row>
    <row r="277" spans="2:13" ht="12" customHeight="1" thickBot="1" x14ac:dyDescent="0.3">
      <c r="B277" s="592"/>
      <c r="C277" s="593"/>
      <c r="D277" s="597"/>
      <c r="E277" s="598"/>
      <c r="F277" s="598"/>
      <c r="G277" s="598"/>
      <c r="H277" s="598"/>
      <c r="I277" s="598"/>
      <c r="J277" s="598"/>
      <c r="K277" s="598"/>
      <c r="L277" s="598"/>
      <c r="M277" s="599"/>
    </row>
    <row r="278" spans="2:13" ht="39.75" customHeight="1" thickBot="1" x14ac:dyDescent="0.3">
      <c r="B278" s="176" t="s">
        <v>11</v>
      </c>
      <c r="C278" s="17" t="s">
        <v>4</v>
      </c>
      <c r="D278" s="18" t="s">
        <v>13</v>
      </c>
      <c r="E278" s="143" t="s">
        <v>28</v>
      </c>
      <c r="F278" s="19" t="s">
        <v>136</v>
      </c>
      <c r="G278" s="106" t="s">
        <v>6</v>
      </c>
      <c r="H278" s="77" t="s">
        <v>7</v>
      </c>
      <c r="I278" s="77" t="s">
        <v>89</v>
      </c>
      <c r="J278" s="160" t="s">
        <v>8</v>
      </c>
      <c r="K278" s="161" t="s">
        <v>105</v>
      </c>
      <c r="L278" s="19" t="s">
        <v>9</v>
      </c>
      <c r="M278" s="18" t="s">
        <v>10</v>
      </c>
    </row>
    <row r="279" spans="2:13" ht="30" customHeight="1" thickBot="1" x14ac:dyDescent="0.3">
      <c r="B279" s="17">
        <v>54</v>
      </c>
      <c r="C279" s="246" t="s">
        <v>174</v>
      </c>
      <c r="D279" s="250" t="s">
        <v>175</v>
      </c>
      <c r="E279" s="255">
        <v>260.43</v>
      </c>
      <c r="F279" s="50">
        <f>ROUND(E279*G279,0)</f>
        <v>3906</v>
      </c>
      <c r="G279" s="25">
        <v>15</v>
      </c>
      <c r="H279" s="25"/>
      <c r="I279" s="14"/>
      <c r="J279" s="261">
        <v>0</v>
      </c>
      <c r="K279" s="120">
        <f>ROUND((E279*2)*J279,0)</f>
        <v>0</v>
      </c>
      <c r="L279" s="249">
        <f>F279+I279+K279</f>
        <v>3906</v>
      </c>
      <c r="M279" s="3"/>
    </row>
    <row r="280" spans="2:13" ht="16.5" thickBot="1" x14ac:dyDescent="0.3">
      <c r="B280" s="95"/>
      <c r="C280" s="184" t="s">
        <v>129</v>
      </c>
      <c r="D280" s="638"/>
      <c r="E280" s="639"/>
      <c r="F280" s="639"/>
      <c r="G280" s="639"/>
      <c r="H280" s="639"/>
      <c r="I280" s="639"/>
      <c r="J280" s="639"/>
      <c r="K280" s="640"/>
      <c r="L280" s="267">
        <f>L279</f>
        <v>3906</v>
      </c>
      <c r="M280" s="3"/>
    </row>
    <row r="281" spans="2:13" ht="16.5" thickBot="1" x14ac:dyDescent="0.3">
      <c r="B281" s="271"/>
      <c r="C281" s="272"/>
      <c r="D281" s="273"/>
      <c r="E281" s="273"/>
      <c r="F281" s="273"/>
      <c r="G281" s="273"/>
      <c r="H281" s="273"/>
      <c r="I281" s="273"/>
      <c r="J281" s="273"/>
      <c r="K281" s="273"/>
      <c r="L281" s="274"/>
    </row>
    <row r="282" spans="2:13" ht="15" customHeight="1" thickBot="1" x14ac:dyDescent="0.3">
      <c r="B282" s="95"/>
      <c r="C282" s="159" t="s">
        <v>108</v>
      </c>
      <c r="D282" s="95"/>
      <c r="E282" s="202"/>
      <c r="F282" s="202">
        <f>SUM(F10:F281)</f>
        <v>278490</v>
      </c>
      <c r="G282" s="202"/>
      <c r="H282" s="276"/>
      <c r="I282" s="202">
        <f>SUM(I10:I281)</f>
        <v>5424</v>
      </c>
      <c r="J282" s="252">
        <f>SUM(J10:J281)</f>
        <v>0</v>
      </c>
      <c r="K282" s="202">
        <f>SUM(K10:K281)</f>
        <v>0</v>
      </c>
      <c r="L282" s="202">
        <f>L11+L46+L63+L83+L102+L112+L123+L135+L147+L158+L172+L182+L193+L204+L215+L225+L236+L246+L257+L268+L280</f>
        <v>283914</v>
      </c>
      <c r="M282" s="1"/>
    </row>
    <row r="283" spans="2:13" ht="15" customHeight="1" x14ac:dyDescent="0.25">
      <c r="C283" s="213"/>
      <c r="E283" s="142"/>
      <c r="F283" s="142"/>
      <c r="G283" s="142"/>
      <c r="H283" s="283"/>
      <c r="I283" s="142"/>
      <c r="J283" s="284"/>
      <c r="K283" s="142"/>
      <c r="L283" s="142"/>
    </row>
    <row r="284" spans="2:13" ht="15.75" customHeight="1" x14ac:dyDescent="0.25">
      <c r="C284" s="207" t="s">
        <v>125</v>
      </c>
      <c r="D284" s="208">
        <f>F282</f>
        <v>278490</v>
      </c>
      <c r="F284" s="253"/>
    </row>
    <row r="285" spans="2:13" ht="15" customHeight="1" x14ac:dyDescent="0.25">
      <c r="C285" s="207" t="s">
        <v>7</v>
      </c>
      <c r="D285" s="208">
        <f>I282</f>
        <v>5424</v>
      </c>
      <c r="L285" s="39">
        <f>L11+L46+L63+L102+L112+L123+L135+L147+L158+L172+L182+L193+L204+L215+L225+L236+L246+L257+L83+L268+L280</f>
        <v>283914</v>
      </c>
      <c r="M285" s="142">
        <f>L285-6250</f>
        <v>277664</v>
      </c>
    </row>
    <row r="286" spans="2:13" ht="15.75" customHeight="1" x14ac:dyDescent="0.25">
      <c r="C286" s="207" t="s">
        <v>126</v>
      </c>
      <c r="D286" s="208">
        <f>K282</f>
        <v>0</v>
      </c>
    </row>
    <row r="287" spans="2:13" x14ac:dyDescent="0.25">
      <c r="C287" s="207"/>
      <c r="D287" s="208"/>
    </row>
    <row r="288" spans="2:13" x14ac:dyDescent="0.25">
      <c r="C288" s="207" t="s">
        <v>127</v>
      </c>
      <c r="D288" s="208">
        <f>D286+D285+D284</f>
        <v>283914</v>
      </c>
    </row>
    <row r="291" spans="6:13" x14ac:dyDescent="0.25">
      <c r="F291" s="142">
        <f>L285-D288</f>
        <v>0</v>
      </c>
    </row>
    <row r="292" spans="6:13" x14ac:dyDescent="0.25">
      <c r="M292" t="s">
        <v>137</v>
      </c>
    </row>
    <row r="297" spans="6:13" x14ac:dyDescent="0.25">
      <c r="F297" s="38"/>
    </row>
    <row r="343" ht="15" customHeight="1" x14ac:dyDescent="0.25"/>
    <row r="344" ht="15" customHeight="1" x14ac:dyDescent="0.25"/>
    <row r="345" ht="15" customHeight="1" x14ac:dyDescent="0.25"/>
    <row r="346" ht="15.75" customHeight="1" x14ac:dyDescent="0.25"/>
    <row r="347" ht="15" customHeight="1" x14ac:dyDescent="0.25"/>
    <row r="348" ht="43.5" customHeight="1" x14ac:dyDescent="0.25"/>
    <row r="349" ht="25.5" customHeight="1" x14ac:dyDescent="0.25"/>
    <row r="359" ht="15" customHeight="1" x14ac:dyDescent="0.25"/>
    <row r="360" ht="15.75" customHeight="1" x14ac:dyDescent="0.25"/>
  </sheetData>
  <mergeCells count="122">
    <mergeCell ref="B32:C33"/>
    <mergeCell ref="D32:M33"/>
    <mergeCell ref="D46:K46"/>
    <mergeCell ref="B50:C53"/>
    <mergeCell ref="D50:M51"/>
    <mergeCell ref="D52:M53"/>
    <mergeCell ref="B3:C6"/>
    <mergeCell ref="D3:M4"/>
    <mergeCell ref="D5:M6"/>
    <mergeCell ref="B7:C8"/>
    <mergeCell ref="D7:M8"/>
    <mergeCell ref="B28:C31"/>
    <mergeCell ref="D28:M29"/>
    <mergeCell ref="D30:M31"/>
    <mergeCell ref="B73:C74"/>
    <mergeCell ref="D73:M74"/>
    <mergeCell ref="D83:K83"/>
    <mergeCell ref="B91:C94"/>
    <mergeCell ref="D91:M92"/>
    <mergeCell ref="D93:M94"/>
    <mergeCell ref="B54:C55"/>
    <mergeCell ref="D54:M55"/>
    <mergeCell ref="D63:K63"/>
    <mergeCell ref="B69:C72"/>
    <mergeCell ref="D69:M70"/>
    <mergeCell ref="D71:M72"/>
    <mergeCell ref="D112:K112"/>
    <mergeCell ref="B115:C118"/>
    <mergeCell ref="D115:M116"/>
    <mergeCell ref="D117:M118"/>
    <mergeCell ref="B119:C120"/>
    <mergeCell ref="D119:M120"/>
    <mergeCell ref="B95:C96"/>
    <mergeCell ref="D95:M96"/>
    <mergeCell ref="B104:C107"/>
    <mergeCell ref="D104:M105"/>
    <mergeCell ref="D106:M107"/>
    <mergeCell ref="B108:C109"/>
    <mergeCell ref="D108:M109"/>
    <mergeCell ref="B138:C141"/>
    <mergeCell ref="D138:M139"/>
    <mergeCell ref="D140:M141"/>
    <mergeCell ref="B142:C143"/>
    <mergeCell ref="D142:M143"/>
    <mergeCell ref="B149:C152"/>
    <mergeCell ref="D149:M150"/>
    <mergeCell ref="D151:M152"/>
    <mergeCell ref="D123:K123"/>
    <mergeCell ref="B126:C129"/>
    <mergeCell ref="D126:M127"/>
    <mergeCell ref="D128:M129"/>
    <mergeCell ref="B130:C131"/>
    <mergeCell ref="D130:M131"/>
    <mergeCell ref="B164:C165"/>
    <mergeCell ref="D164:M165"/>
    <mergeCell ref="D172:K172"/>
    <mergeCell ref="B174:C177"/>
    <mergeCell ref="D174:M175"/>
    <mergeCell ref="D176:M177"/>
    <mergeCell ref="B153:C154"/>
    <mergeCell ref="D153:M154"/>
    <mergeCell ref="D158:K158"/>
    <mergeCell ref="B160:C163"/>
    <mergeCell ref="D160:M161"/>
    <mergeCell ref="D162:M163"/>
    <mergeCell ref="B189:C190"/>
    <mergeCell ref="D189:M190"/>
    <mergeCell ref="D193:K193"/>
    <mergeCell ref="B195:C198"/>
    <mergeCell ref="D195:M196"/>
    <mergeCell ref="D197:M198"/>
    <mergeCell ref="B178:C179"/>
    <mergeCell ref="D178:M179"/>
    <mergeCell ref="D182:K182"/>
    <mergeCell ref="B185:C188"/>
    <mergeCell ref="D185:M186"/>
    <mergeCell ref="D187:M188"/>
    <mergeCell ref="B211:C212"/>
    <mergeCell ref="D211:M212"/>
    <mergeCell ref="D215:K215"/>
    <mergeCell ref="B217:C220"/>
    <mergeCell ref="D217:M218"/>
    <mergeCell ref="D219:M220"/>
    <mergeCell ref="B199:C200"/>
    <mergeCell ref="D199:M200"/>
    <mergeCell ref="D204:K204"/>
    <mergeCell ref="B207:C210"/>
    <mergeCell ref="D207:M208"/>
    <mergeCell ref="D209:M210"/>
    <mergeCell ref="B232:C233"/>
    <mergeCell ref="D232:M233"/>
    <mergeCell ref="D236:K236"/>
    <mergeCell ref="B238:C241"/>
    <mergeCell ref="D238:M239"/>
    <mergeCell ref="D240:M241"/>
    <mergeCell ref="B221:C222"/>
    <mergeCell ref="D221:M222"/>
    <mergeCell ref="D225:K225"/>
    <mergeCell ref="B228:C231"/>
    <mergeCell ref="D228:M229"/>
    <mergeCell ref="D230:M231"/>
    <mergeCell ref="B252:C253"/>
    <mergeCell ref="D252:M253"/>
    <mergeCell ref="D257:K257"/>
    <mergeCell ref="B260:C263"/>
    <mergeCell ref="D260:M261"/>
    <mergeCell ref="D262:M263"/>
    <mergeCell ref="B242:C243"/>
    <mergeCell ref="D242:M243"/>
    <mergeCell ref="D246:K246"/>
    <mergeCell ref="B248:C251"/>
    <mergeCell ref="D248:M249"/>
    <mergeCell ref="D250:M251"/>
    <mergeCell ref="B276:C277"/>
    <mergeCell ref="D276:M277"/>
    <mergeCell ref="D280:K280"/>
    <mergeCell ref="B272:C275"/>
    <mergeCell ref="D272:M273"/>
    <mergeCell ref="D274:M275"/>
    <mergeCell ref="B264:C265"/>
    <mergeCell ref="D264:M265"/>
    <mergeCell ref="D268:K268"/>
  </mergeCells>
  <pageMargins left="0.7" right="0.7" top="0.75" bottom="0.75" header="0.3" footer="0.3"/>
  <pageSetup paperSize="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73"/>
  <sheetViews>
    <sheetView topLeftCell="A241" workbookViewId="0">
      <selection activeCell="A247" sqref="A247:XFD247"/>
    </sheetView>
  </sheetViews>
  <sheetFormatPr baseColWidth="10" defaultRowHeight="15" x14ac:dyDescent="0.25"/>
  <cols>
    <col min="1" max="1" width="1.28515625" customWidth="1"/>
    <col min="2" max="2" width="4.140625" customWidth="1"/>
    <col min="3" max="3" width="27.85546875" customWidth="1"/>
    <col min="4" max="4" width="20.28515625" customWidth="1"/>
    <col min="5" max="5" width="9.5703125" customWidth="1"/>
    <col min="6" max="6" width="13.28515625" customWidth="1"/>
    <col min="7" max="7" width="6.7109375" customWidth="1"/>
    <col min="8" max="8" width="6.5703125" customWidth="1"/>
    <col min="10" max="10" width="5.28515625" customWidth="1"/>
    <col min="11" max="11" width="11.85546875" customWidth="1"/>
    <col min="12" max="12" width="12.5703125" customWidth="1"/>
    <col min="13" max="13" width="29.85546875" customWidth="1"/>
    <col min="15" max="15" width="27.140625" customWidth="1"/>
    <col min="17" max="17" width="13.140625" bestFit="1" customWidth="1"/>
  </cols>
  <sheetData>
    <row r="2" spans="2:13" ht="4.5" customHeight="1" thickBot="1" x14ac:dyDescent="0.3"/>
    <row r="3" spans="2:13" x14ac:dyDescent="0.25">
      <c r="B3" s="600"/>
      <c r="C3" s="601"/>
      <c r="D3" s="606" t="s">
        <v>0</v>
      </c>
      <c r="E3" s="606"/>
      <c r="F3" s="606"/>
      <c r="G3" s="606"/>
      <c r="H3" s="606"/>
      <c r="I3" s="606"/>
      <c r="J3" s="606"/>
      <c r="K3" s="606"/>
      <c r="L3" s="606"/>
      <c r="M3" s="607"/>
    </row>
    <row r="4" spans="2:13" x14ac:dyDescent="0.25">
      <c r="B4" s="602"/>
      <c r="C4" s="603"/>
      <c r="D4" s="608"/>
      <c r="E4" s="608"/>
      <c r="F4" s="608"/>
      <c r="G4" s="608"/>
      <c r="H4" s="608"/>
      <c r="I4" s="608"/>
      <c r="J4" s="608"/>
      <c r="K4" s="608"/>
      <c r="L4" s="608"/>
      <c r="M4" s="609"/>
    </row>
    <row r="5" spans="2:13" x14ac:dyDescent="0.25">
      <c r="B5" s="602"/>
      <c r="C5" s="603"/>
      <c r="D5" s="670" t="s">
        <v>202</v>
      </c>
      <c r="E5" s="670"/>
      <c r="F5" s="670"/>
      <c r="G5" s="670"/>
      <c r="H5" s="670"/>
      <c r="I5" s="670"/>
      <c r="J5" s="670"/>
      <c r="K5" s="670"/>
      <c r="L5" s="670"/>
      <c r="M5" s="671"/>
    </row>
    <row r="6" spans="2:13" ht="25.5" customHeight="1" thickBot="1" x14ac:dyDescent="0.3">
      <c r="B6" s="604"/>
      <c r="C6" s="605"/>
      <c r="D6" s="672"/>
      <c r="E6" s="672"/>
      <c r="F6" s="672"/>
      <c r="G6" s="672"/>
      <c r="H6" s="672"/>
      <c r="I6" s="672"/>
      <c r="J6" s="672"/>
      <c r="K6" s="672"/>
      <c r="L6" s="672"/>
      <c r="M6" s="673"/>
    </row>
    <row r="7" spans="2:13" x14ac:dyDescent="0.25">
      <c r="B7" s="590" t="s">
        <v>2</v>
      </c>
      <c r="C7" s="591"/>
      <c r="D7" s="680" t="s">
        <v>3</v>
      </c>
      <c r="E7" s="681"/>
      <c r="F7" s="681"/>
      <c r="G7" s="681"/>
      <c r="H7" s="681"/>
      <c r="I7" s="681"/>
      <c r="J7" s="681"/>
      <c r="K7" s="681"/>
      <c r="L7" s="681"/>
      <c r="M7" s="682"/>
    </row>
    <row r="8" spans="2:13" ht="15.75" thickBot="1" x14ac:dyDescent="0.3">
      <c r="B8" s="592"/>
      <c r="C8" s="593"/>
      <c r="D8" s="683"/>
      <c r="E8" s="672"/>
      <c r="F8" s="672"/>
      <c r="G8" s="672"/>
      <c r="H8" s="672"/>
      <c r="I8" s="672"/>
      <c r="J8" s="672"/>
      <c r="K8" s="672"/>
      <c r="L8" s="672"/>
      <c r="M8" s="673"/>
    </row>
    <row r="9" spans="2:13" ht="60.75" thickBot="1" x14ac:dyDescent="0.3">
      <c r="B9" s="165" t="s">
        <v>11</v>
      </c>
      <c r="C9" s="4" t="s">
        <v>4</v>
      </c>
      <c r="D9" s="20" t="s">
        <v>13</v>
      </c>
      <c r="E9" s="22" t="s">
        <v>28</v>
      </c>
      <c r="F9" s="23" t="s">
        <v>5</v>
      </c>
      <c r="G9" s="161" t="s">
        <v>6</v>
      </c>
      <c r="H9" s="6" t="s">
        <v>7</v>
      </c>
      <c r="I9" s="79" t="s">
        <v>89</v>
      </c>
      <c r="J9" s="160" t="s">
        <v>8</v>
      </c>
      <c r="K9" s="161" t="s">
        <v>105</v>
      </c>
      <c r="L9" s="23" t="s">
        <v>9</v>
      </c>
      <c r="M9" s="20" t="s">
        <v>10</v>
      </c>
    </row>
    <row r="10" spans="2:13" ht="30" customHeight="1" thickBot="1" x14ac:dyDescent="0.3">
      <c r="B10" s="26">
        <v>1</v>
      </c>
      <c r="C10" s="97" t="s">
        <v>12</v>
      </c>
      <c r="D10" s="27" t="s">
        <v>162</v>
      </c>
      <c r="E10" s="255">
        <f>10296.8/15</f>
        <v>686.45333333333326</v>
      </c>
      <c r="F10" s="52">
        <f>ROUND(E10*G10,0)</f>
        <v>10297</v>
      </c>
      <c r="G10" s="25">
        <v>15</v>
      </c>
      <c r="H10" s="25"/>
      <c r="I10" s="13"/>
      <c r="J10" s="14"/>
      <c r="K10" s="13"/>
      <c r="L10" s="220">
        <f>F10+I10+K10</f>
        <v>10297</v>
      </c>
      <c r="M10" s="1"/>
    </row>
    <row r="11" spans="2:13" ht="18" customHeight="1" thickBot="1" x14ac:dyDescent="0.3">
      <c r="B11" s="26"/>
      <c r="C11" s="97" t="s">
        <v>129</v>
      </c>
      <c r="D11" s="2"/>
      <c r="E11" s="14"/>
      <c r="F11" s="14"/>
      <c r="G11" s="214"/>
      <c r="H11" s="214"/>
      <c r="I11" s="14"/>
      <c r="J11" s="14"/>
      <c r="K11" s="14"/>
      <c r="L11" s="149">
        <f>L10</f>
        <v>10297</v>
      </c>
      <c r="M11" s="3"/>
    </row>
    <row r="12" spans="2:13" ht="18" customHeight="1" x14ac:dyDescent="0.25">
      <c r="B12" s="277"/>
      <c r="C12" s="207"/>
      <c r="E12" s="15"/>
      <c r="F12" s="15"/>
      <c r="G12" s="277"/>
      <c r="H12" s="277"/>
      <c r="I12" s="15"/>
      <c r="J12" s="15"/>
      <c r="K12" s="15"/>
      <c r="L12" s="278"/>
    </row>
    <row r="13" spans="2:13" ht="18" customHeight="1" x14ac:dyDescent="0.25">
      <c r="B13" s="277"/>
      <c r="C13" s="207"/>
      <c r="E13" s="15"/>
      <c r="F13" s="15"/>
      <c r="G13" s="277"/>
      <c r="H13" s="277"/>
      <c r="I13" s="15"/>
      <c r="J13" s="15"/>
      <c r="K13" s="15"/>
      <c r="L13" s="278"/>
    </row>
    <row r="14" spans="2:13" ht="18" customHeight="1" x14ac:dyDescent="0.25">
      <c r="B14" s="277"/>
      <c r="C14" s="207"/>
      <c r="E14" s="15"/>
      <c r="F14" s="15"/>
      <c r="G14" s="277"/>
      <c r="H14" s="277"/>
      <c r="I14" s="15"/>
      <c r="J14" s="15"/>
      <c r="K14" s="15"/>
      <c r="L14" s="278"/>
    </row>
    <row r="15" spans="2:13" ht="18" customHeight="1" x14ac:dyDescent="0.25">
      <c r="B15" s="277"/>
      <c r="C15" s="207"/>
      <c r="E15" s="15"/>
      <c r="F15" s="15"/>
      <c r="G15" s="277"/>
      <c r="H15" s="277"/>
      <c r="I15" s="15"/>
      <c r="J15" s="15"/>
      <c r="K15" s="15"/>
      <c r="L15" s="278"/>
    </row>
    <row r="16" spans="2:13" ht="18" customHeight="1" x14ac:dyDescent="0.25">
      <c r="B16" s="277"/>
      <c r="C16" s="207"/>
      <c r="E16" s="15"/>
      <c r="F16" s="15"/>
      <c r="G16" s="277"/>
      <c r="H16" s="277"/>
      <c r="I16" s="15"/>
      <c r="J16" s="15"/>
      <c r="K16" s="15"/>
      <c r="L16" s="278"/>
    </row>
    <row r="17" spans="2:13" ht="18" customHeight="1" x14ac:dyDescent="0.25">
      <c r="B17" s="277"/>
      <c r="C17" s="207"/>
      <c r="E17" s="15"/>
      <c r="F17" s="15"/>
      <c r="G17" s="277"/>
      <c r="H17" s="277"/>
      <c r="I17" s="15"/>
      <c r="J17" s="15"/>
      <c r="K17" s="15"/>
      <c r="L17" s="278"/>
    </row>
    <row r="18" spans="2:13" ht="18" customHeight="1" x14ac:dyDescent="0.25">
      <c r="B18" s="277"/>
      <c r="C18" s="207"/>
      <c r="E18" s="15"/>
      <c r="F18" s="15"/>
      <c r="G18" s="277"/>
      <c r="H18" s="277"/>
      <c r="I18" s="15"/>
      <c r="J18" s="15"/>
      <c r="K18" s="15"/>
      <c r="L18" s="278"/>
    </row>
    <row r="19" spans="2:13" ht="18" customHeight="1" x14ac:dyDescent="0.25">
      <c r="B19" s="277"/>
      <c r="C19" s="207"/>
      <c r="E19" s="15"/>
      <c r="F19" s="15"/>
      <c r="G19" s="277"/>
      <c r="H19" s="277"/>
      <c r="I19" s="15"/>
      <c r="J19" s="15"/>
      <c r="K19" s="15"/>
      <c r="L19" s="278"/>
    </row>
    <row r="20" spans="2:13" ht="18" customHeight="1" x14ac:dyDescent="0.25">
      <c r="B20" s="277"/>
      <c r="C20" s="207"/>
      <c r="E20" s="15"/>
      <c r="F20" s="15"/>
      <c r="G20" s="277"/>
      <c r="H20" s="277"/>
      <c r="I20" s="15"/>
      <c r="J20" s="15"/>
      <c r="K20" s="15"/>
      <c r="L20" s="278"/>
    </row>
    <row r="21" spans="2:13" ht="18" customHeight="1" x14ac:dyDescent="0.25">
      <c r="B21" s="277"/>
      <c r="C21" s="207"/>
      <c r="E21" s="15"/>
      <c r="F21" s="15"/>
      <c r="G21" s="277"/>
      <c r="H21" s="277"/>
      <c r="I21" s="15"/>
      <c r="J21" s="15"/>
      <c r="K21" s="15"/>
      <c r="L21" s="278"/>
    </row>
    <row r="22" spans="2:13" ht="18" customHeight="1" x14ac:dyDescent="0.25">
      <c r="B22" s="277"/>
      <c r="C22" s="207"/>
      <c r="E22" s="15"/>
      <c r="F22" s="15"/>
      <c r="G22" s="277"/>
      <c r="H22" s="277"/>
      <c r="I22" s="15"/>
      <c r="J22" s="15"/>
      <c r="K22" s="15"/>
      <c r="L22" s="278"/>
    </row>
    <row r="23" spans="2:13" ht="18" customHeight="1" x14ac:dyDescent="0.25">
      <c r="B23" s="277"/>
      <c r="C23" s="207"/>
      <c r="E23" s="15"/>
      <c r="F23" s="15"/>
      <c r="G23" s="277"/>
      <c r="H23" s="277"/>
      <c r="I23" s="15"/>
      <c r="J23" s="15"/>
      <c r="K23" s="15"/>
      <c r="L23" s="278"/>
    </row>
    <row r="24" spans="2:13" ht="18" customHeight="1" x14ac:dyDescent="0.25">
      <c r="B24" s="277"/>
      <c r="C24" s="207"/>
      <c r="E24" s="15"/>
      <c r="F24" s="15"/>
      <c r="G24" s="277"/>
      <c r="H24" s="277"/>
      <c r="I24" s="15"/>
      <c r="J24" s="15"/>
      <c r="K24" s="15"/>
      <c r="L24" s="278"/>
    </row>
    <row r="25" spans="2:13" ht="18" customHeight="1" x14ac:dyDescent="0.25">
      <c r="B25" s="277"/>
      <c r="C25" s="207"/>
      <c r="E25" s="15"/>
      <c r="F25" s="15"/>
      <c r="G25" s="277"/>
      <c r="H25" s="277"/>
      <c r="I25" s="15"/>
      <c r="J25" s="15"/>
      <c r="K25" s="15"/>
      <c r="L25" s="278"/>
    </row>
    <row r="26" spans="2:13" ht="18" customHeight="1" x14ac:dyDescent="0.25">
      <c r="B26" s="277"/>
      <c r="C26" s="207"/>
      <c r="E26" s="15"/>
      <c r="F26" s="15"/>
      <c r="G26" s="277"/>
      <c r="H26" s="277"/>
      <c r="I26" s="15"/>
      <c r="J26" s="15"/>
      <c r="K26" s="15"/>
      <c r="L26" s="278"/>
    </row>
    <row r="27" spans="2:13" ht="15.75" thickBot="1" x14ac:dyDescent="0.3"/>
    <row r="28" spans="2:13" x14ac:dyDescent="0.25">
      <c r="B28" s="600"/>
      <c r="C28" s="601"/>
      <c r="D28" s="606" t="s">
        <v>0</v>
      </c>
      <c r="E28" s="606"/>
      <c r="F28" s="606"/>
      <c r="G28" s="606"/>
      <c r="H28" s="606"/>
      <c r="I28" s="606"/>
      <c r="J28" s="606"/>
      <c r="K28" s="606"/>
      <c r="L28" s="606"/>
      <c r="M28" s="607"/>
    </row>
    <row r="29" spans="2:13" x14ac:dyDescent="0.25">
      <c r="B29" s="602"/>
      <c r="C29" s="603"/>
      <c r="D29" s="608"/>
      <c r="E29" s="608"/>
      <c r="F29" s="608"/>
      <c r="G29" s="608"/>
      <c r="H29" s="608"/>
      <c r="I29" s="608"/>
      <c r="J29" s="608"/>
      <c r="K29" s="608"/>
      <c r="L29" s="608"/>
      <c r="M29" s="609"/>
    </row>
    <row r="30" spans="2:13" x14ac:dyDescent="0.25">
      <c r="B30" s="602"/>
      <c r="C30" s="603"/>
      <c r="D30" s="610" t="str">
        <f>+D5</f>
        <v>PAGO QUINCENAL DEL 16 AL 30 DE ABRIL DEL 2025</v>
      </c>
      <c r="E30" s="610"/>
      <c r="F30" s="610"/>
      <c r="G30" s="610"/>
      <c r="H30" s="610"/>
      <c r="I30" s="610"/>
      <c r="J30" s="610"/>
      <c r="K30" s="610"/>
      <c r="L30" s="610"/>
      <c r="M30" s="611"/>
    </row>
    <row r="31" spans="2:13" ht="23.25" customHeight="1" thickBot="1" x14ac:dyDescent="0.3">
      <c r="B31" s="604"/>
      <c r="C31" s="605"/>
      <c r="D31" s="598"/>
      <c r="E31" s="598"/>
      <c r="F31" s="598"/>
      <c r="G31" s="598"/>
      <c r="H31" s="598"/>
      <c r="I31" s="598"/>
      <c r="J31" s="598"/>
      <c r="K31" s="598"/>
      <c r="L31" s="598"/>
      <c r="M31" s="599"/>
    </row>
    <row r="32" spans="2:13" x14ac:dyDescent="0.25">
      <c r="B32" s="590" t="s">
        <v>2</v>
      </c>
      <c r="C32" s="591"/>
      <c r="D32" s="594" t="s">
        <v>15</v>
      </c>
      <c r="E32" s="595"/>
      <c r="F32" s="595"/>
      <c r="G32" s="595"/>
      <c r="H32" s="595"/>
      <c r="I32" s="595"/>
      <c r="J32" s="595"/>
      <c r="K32" s="595"/>
      <c r="L32" s="595"/>
      <c r="M32" s="596"/>
    </row>
    <row r="33" spans="2:13" ht="15.75" thickBot="1" x14ac:dyDescent="0.3">
      <c r="B33" s="592"/>
      <c r="C33" s="593"/>
      <c r="D33" s="597"/>
      <c r="E33" s="598"/>
      <c r="F33" s="598"/>
      <c r="G33" s="598"/>
      <c r="H33" s="598"/>
      <c r="I33" s="598"/>
      <c r="J33" s="598"/>
      <c r="K33" s="598"/>
      <c r="L33" s="598"/>
      <c r="M33" s="599"/>
    </row>
    <row r="34" spans="2:13" ht="60.75" thickBot="1" x14ac:dyDescent="0.3">
      <c r="B34" s="165" t="s">
        <v>11</v>
      </c>
      <c r="C34" s="4" t="s">
        <v>4</v>
      </c>
      <c r="D34" s="18" t="s">
        <v>13</v>
      </c>
      <c r="E34" s="21" t="s">
        <v>28</v>
      </c>
      <c r="F34" s="6" t="s">
        <v>5</v>
      </c>
      <c r="G34" s="170" t="s">
        <v>6</v>
      </c>
      <c r="H34" s="6" t="s">
        <v>7</v>
      </c>
      <c r="I34" s="79" t="s">
        <v>89</v>
      </c>
      <c r="J34" s="160" t="s">
        <v>8</v>
      </c>
      <c r="K34" s="161" t="s">
        <v>105</v>
      </c>
      <c r="L34" s="6" t="s">
        <v>9</v>
      </c>
      <c r="M34" s="5" t="s">
        <v>10</v>
      </c>
    </row>
    <row r="35" spans="2:13" ht="30.75" thickBot="1" x14ac:dyDescent="0.3">
      <c r="B35" s="18">
        <v>2</v>
      </c>
      <c r="C35" s="182" t="s">
        <v>90</v>
      </c>
      <c r="D35" s="148" t="s">
        <v>16</v>
      </c>
      <c r="E35" s="255">
        <v>319.2</v>
      </c>
      <c r="F35" s="50">
        <f t="shared" ref="F35:F45" si="0">ROUND(E35*G35,0)</f>
        <v>4788</v>
      </c>
      <c r="G35" s="70">
        <v>15</v>
      </c>
      <c r="H35" s="25">
        <v>0</v>
      </c>
      <c r="I35" s="119">
        <f>ROUND((E35/4)*H35,0)</f>
        <v>0</v>
      </c>
      <c r="J35" s="50"/>
      <c r="K35" s="52"/>
      <c r="L35" s="222">
        <f t="shared" ref="L35:L45" si="1">F35+I35+K35</f>
        <v>4788</v>
      </c>
      <c r="M35" s="10"/>
    </row>
    <row r="36" spans="2:13" ht="30" customHeight="1" thickBot="1" x14ac:dyDescent="0.3">
      <c r="B36" s="61">
        <v>3</v>
      </c>
      <c r="C36" s="103" t="s">
        <v>19</v>
      </c>
      <c r="D36" s="48" t="s">
        <v>20</v>
      </c>
      <c r="E36" s="50">
        <v>265.33</v>
      </c>
      <c r="F36" s="52">
        <f t="shared" si="0"/>
        <v>3980</v>
      </c>
      <c r="G36" s="62">
        <v>15</v>
      </c>
      <c r="H36" s="62"/>
      <c r="I36" s="50"/>
      <c r="J36" s="50"/>
      <c r="K36" s="50"/>
      <c r="L36" s="222">
        <f t="shared" si="1"/>
        <v>3980</v>
      </c>
      <c r="M36" s="48"/>
    </row>
    <row r="37" spans="2:13" ht="30" customHeight="1" thickBot="1" x14ac:dyDescent="0.3">
      <c r="B37" s="40">
        <v>4</v>
      </c>
      <c r="C37" s="103" t="s">
        <v>187</v>
      </c>
      <c r="D37" s="48" t="s">
        <v>20</v>
      </c>
      <c r="E37" s="50">
        <v>266.66000000000003</v>
      </c>
      <c r="F37" s="52">
        <f t="shared" si="0"/>
        <v>4000</v>
      </c>
      <c r="G37" s="62">
        <v>15</v>
      </c>
      <c r="H37" s="257">
        <v>0</v>
      </c>
      <c r="I37" s="119">
        <f t="shared" ref="I37:I45" si="2">ROUND((E37/4)*H37,0)</f>
        <v>0</v>
      </c>
      <c r="J37" s="43"/>
      <c r="K37" s="45"/>
      <c r="L37" s="223">
        <f t="shared" si="1"/>
        <v>4000</v>
      </c>
      <c r="M37" s="53"/>
    </row>
    <row r="38" spans="2:13" ht="30" customHeight="1" thickBot="1" x14ac:dyDescent="0.3">
      <c r="B38" s="61">
        <v>5</v>
      </c>
      <c r="C38" s="103" t="s">
        <v>149</v>
      </c>
      <c r="D38" s="48" t="s">
        <v>20</v>
      </c>
      <c r="E38" s="163">
        <v>320</v>
      </c>
      <c r="F38" s="50">
        <f t="shared" si="0"/>
        <v>4800</v>
      </c>
      <c r="G38" s="51">
        <v>15</v>
      </c>
      <c r="H38" s="25">
        <v>0</v>
      </c>
      <c r="I38" s="119">
        <f t="shared" si="2"/>
        <v>0</v>
      </c>
      <c r="J38" s="50"/>
      <c r="K38" s="52"/>
      <c r="L38" s="222">
        <f t="shared" si="1"/>
        <v>4800</v>
      </c>
      <c r="M38" s="53"/>
    </row>
    <row r="39" spans="2:13" ht="30" customHeight="1" thickBot="1" x14ac:dyDescent="0.3">
      <c r="B39" s="47">
        <v>6</v>
      </c>
      <c r="C39" s="173" t="s">
        <v>21</v>
      </c>
      <c r="D39" s="48" t="s">
        <v>20</v>
      </c>
      <c r="E39" s="163">
        <v>265.33</v>
      </c>
      <c r="F39" s="50">
        <f t="shared" si="0"/>
        <v>3980</v>
      </c>
      <c r="G39" s="51">
        <v>15</v>
      </c>
      <c r="H39" s="25">
        <v>0</v>
      </c>
      <c r="I39" s="119">
        <f t="shared" si="2"/>
        <v>0</v>
      </c>
      <c r="J39" s="50"/>
      <c r="K39" s="52"/>
      <c r="L39" s="222">
        <f t="shared" si="1"/>
        <v>3980</v>
      </c>
      <c r="M39" s="53"/>
    </row>
    <row r="40" spans="2:13" ht="30" customHeight="1" thickBot="1" x14ac:dyDescent="0.3">
      <c r="B40" s="47">
        <v>7</v>
      </c>
      <c r="C40" s="173" t="s">
        <v>192</v>
      </c>
      <c r="D40" s="48" t="s">
        <v>20</v>
      </c>
      <c r="E40" s="163">
        <v>400</v>
      </c>
      <c r="F40" s="50">
        <f t="shared" si="0"/>
        <v>6000</v>
      </c>
      <c r="G40" s="51">
        <v>15</v>
      </c>
      <c r="H40" s="25">
        <v>0</v>
      </c>
      <c r="I40" s="119">
        <f t="shared" si="2"/>
        <v>0</v>
      </c>
      <c r="J40" s="50"/>
      <c r="K40" s="52"/>
      <c r="L40" s="222">
        <f t="shared" si="1"/>
        <v>6000</v>
      </c>
      <c r="M40" s="53"/>
    </row>
    <row r="41" spans="2:13" ht="30" customHeight="1" thickBot="1" x14ac:dyDescent="0.3">
      <c r="B41" s="47">
        <v>8</v>
      </c>
      <c r="C41" s="173" t="s">
        <v>193</v>
      </c>
      <c r="D41" s="48" t="s">
        <v>20</v>
      </c>
      <c r="E41" s="163">
        <v>287.17</v>
      </c>
      <c r="F41" s="50">
        <f t="shared" si="0"/>
        <v>4308</v>
      </c>
      <c r="G41" s="51">
        <v>15</v>
      </c>
      <c r="H41" s="25">
        <v>0</v>
      </c>
      <c r="I41" s="119">
        <f t="shared" si="2"/>
        <v>0</v>
      </c>
      <c r="J41" s="50"/>
      <c r="K41" s="52"/>
      <c r="L41" s="222">
        <f>F41+I41+K41</f>
        <v>4308</v>
      </c>
      <c r="M41" s="53"/>
    </row>
    <row r="42" spans="2:13" ht="30" customHeight="1" thickBot="1" x14ac:dyDescent="0.3">
      <c r="B42" s="47">
        <v>9</v>
      </c>
      <c r="C42" s="173" t="s">
        <v>188</v>
      </c>
      <c r="D42" s="48" t="s">
        <v>189</v>
      </c>
      <c r="E42" s="50">
        <v>284.3</v>
      </c>
      <c r="F42" s="52">
        <f t="shared" si="0"/>
        <v>4265</v>
      </c>
      <c r="G42" s="62">
        <v>15</v>
      </c>
      <c r="H42" s="257">
        <v>0</v>
      </c>
      <c r="I42" s="119">
        <f t="shared" si="2"/>
        <v>0</v>
      </c>
      <c r="J42" s="43"/>
      <c r="K42" s="45"/>
      <c r="L42" s="223">
        <f t="shared" si="1"/>
        <v>4265</v>
      </c>
      <c r="M42" s="53"/>
    </row>
    <row r="43" spans="2:13" ht="30.75" customHeight="1" thickBot="1" x14ac:dyDescent="0.3">
      <c r="B43" s="61">
        <v>10</v>
      </c>
      <c r="C43" s="285" t="s">
        <v>181</v>
      </c>
      <c r="D43" s="48" t="s">
        <v>182</v>
      </c>
      <c r="E43" s="163">
        <v>320</v>
      </c>
      <c r="F43" s="50">
        <f t="shared" si="0"/>
        <v>4800</v>
      </c>
      <c r="G43" s="51">
        <v>15</v>
      </c>
      <c r="H43" s="25">
        <v>0</v>
      </c>
      <c r="I43" s="119">
        <f t="shared" si="2"/>
        <v>0</v>
      </c>
      <c r="J43" s="50"/>
      <c r="K43" s="52"/>
      <c r="L43" s="222">
        <f t="shared" si="1"/>
        <v>4800</v>
      </c>
      <c r="M43" s="48"/>
    </row>
    <row r="44" spans="2:13" ht="30" customHeight="1" thickBot="1" x14ac:dyDescent="0.3">
      <c r="B44" s="40">
        <v>11</v>
      </c>
      <c r="C44" s="183" t="s">
        <v>22</v>
      </c>
      <c r="D44" s="212" t="s">
        <v>23</v>
      </c>
      <c r="E44" s="256">
        <f>5075.2/15</f>
        <v>338.34666666666664</v>
      </c>
      <c r="F44" s="50">
        <f t="shared" si="0"/>
        <v>5075</v>
      </c>
      <c r="G44" s="71">
        <v>15</v>
      </c>
      <c r="H44" s="257">
        <v>18</v>
      </c>
      <c r="I44" s="119">
        <f t="shared" si="2"/>
        <v>1523</v>
      </c>
      <c r="J44" s="261">
        <v>0</v>
      </c>
      <c r="K44" s="120">
        <f t="shared" ref="K44" si="3">ROUND((E44*2)*J44,0)</f>
        <v>0</v>
      </c>
      <c r="L44" s="223">
        <f>F44+I44+K44</f>
        <v>6598</v>
      </c>
      <c r="M44" s="46"/>
    </row>
    <row r="45" spans="2:13" ht="30" customHeight="1" thickBot="1" x14ac:dyDescent="0.3">
      <c r="B45" s="17">
        <v>12</v>
      </c>
      <c r="C45" s="184" t="s">
        <v>24</v>
      </c>
      <c r="D45" s="29" t="s">
        <v>25</v>
      </c>
      <c r="E45" s="255">
        <v>319.2</v>
      </c>
      <c r="F45" s="50">
        <f t="shared" si="0"/>
        <v>4788</v>
      </c>
      <c r="G45" s="51">
        <v>15</v>
      </c>
      <c r="H45" s="25">
        <v>12</v>
      </c>
      <c r="I45" s="119">
        <f t="shared" si="2"/>
        <v>958</v>
      </c>
      <c r="J45" s="50"/>
      <c r="K45" s="52"/>
      <c r="L45" s="222">
        <f t="shared" si="1"/>
        <v>5746</v>
      </c>
      <c r="M45" s="3"/>
    </row>
    <row r="46" spans="2:13" ht="21" customHeight="1" thickBot="1" x14ac:dyDescent="0.3">
      <c r="B46" s="17"/>
      <c r="C46" s="184" t="s">
        <v>129</v>
      </c>
      <c r="D46" s="653"/>
      <c r="E46" s="654"/>
      <c r="F46" s="654"/>
      <c r="G46" s="654"/>
      <c r="H46" s="654"/>
      <c r="I46" s="654"/>
      <c r="J46" s="654"/>
      <c r="K46" s="655"/>
      <c r="L46" s="141">
        <f>SUM(L35:L45)</f>
        <v>53265</v>
      </c>
      <c r="M46" s="3"/>
    </row>
    <row r="47" spans="2:13" ht="21" customHeight="1" x14ac:dyDescent="0.25">
      <c r="B47" s="271"/>
      <c r="C47" s="279"/>
      <c r="D47" s="280"/>
      <c r="E47" s="280"/>
      <c r="F47" s="280"/>
      <c r="G47" s="280"/>
      <c r="H47" s="280"/>
      <c r="I47" s="280"/>
      <c r="J47" s="280"/>
      <c r="K47" s="280"/>
      <c r="L47" s="281"/>
    </row>
    <row r="48" spans="2:13" ht="21" customHeight="1" x14ac:dyDescent="0.25">
      <c r="B48" s="271"/>
      <c r="C48" s="279"/>
      <c r="D48" s="280"/>
      <c r="E48" s="280"/>
      <c r="F48" s="280"/>
      <c r="G48" s="280"/>
      <c r="H48" s="280"/>
      <c r="I48" s="280"/>
      <c r="J48" s="280"/>
      <c r="K48" s="280"/>
      <c r="L48" s="281"/>
    </row>
    <row r="49" spans="2:15" ht="15.75" thickBot="1" x14ac:dyDescent="0.3">
      <c r="F49" s="45"/>
    </row>
    <row r="50" spans="2:15" x14ac:dyDescent="0.25">
      <c r="B50" s="600"/>
      <c r="C50" s="601"/>
      <c r="D50" s="606" t="s">
        <v>0</v>
      </c>
      <c r="E50" s="606"/>
      <c r="F50" s="606"/>
      <c r="G50" s="606"/>
      <c r="H50" s="606"/>
      <c r="I50" s="606"/>
      <c r="J50" s="606"/>
      <c r="K50" s="606"/>
      <c r="L50" s="606"/>
      <c r="M50" s="607"/>
    </row>
    <row r="51" spans="2:15" x14ac:dyDescent="0.25">
      <c r="B51" s="602"/>
      <c r="C51" s="603"/>
      <c r="D51" s="608"/>
      <c r="E51" s="608"/>
      <c r="F51" s="608"/>
      <c r="G51" s="608"/>
      <c r="H51" s="608"/>
      <c r="I51" s="608"/>
      <c r="J51" s="608"/>
      <c r="K51" s="608"/>
      <c r="L51" s="608"/>
      <c r="M51" s="609"/>
    </row>
    <row r="52" spans="2:15" x14ac:dyDescent="0.25">
      <c r="B52" s="602"/>
      <c r="C52" s="603"/>
      <c r="D52" s="610" t="str">
        <f>+D5</f>
        <v>PAGO QUINCENAL DEL 16 AL 30 DE ABRIL DEL 2025</v>
      </c>
      <c r="E52" s="610"/>
      <c r="F52" s="610"/>
      <c r="G52" s="610"/>
      <c r="H52" s="610"/>
      <c r="I52" s="610"/>
      <c r="J52" s="610"/>
      <c r="K52" s="610"/>
      <c r="L52" s="610"/>
      <c r="M52" s="611"/>
    </row>
    <row r="53" spans="2:15" ht="36.75" customHeight="1" thickBot="1" x14ac:dyDescent="0.3">
      <c r="B53" s="604"/>
      <c r="C53" s="605"/>
      <c r="D53" s="598"/>
      <c r="E53" s="598"/>
      <c r="F53" s="598"/>
      <c r="G53" s="598"/>
      <c r="H53" s="598"/>
      <c r="I53" s="598"/>
      <c r="J53" s="598"/>
      <c r="K53" s="598"/>
      <c r="L53" s="598"/>
      <c r="M53" s="599"/>
    </row>
    <row r="54" spans="2:15" x14ac:dyDescent="0.25">
      <c r="B54" s="590" t="s">
        <v>2</v>
      </c>
      <c r="C54" s="591"/>
      <c r="D54" s="594" t="s">
        <v>26</v>
      </c>
      <c r="E54" s="595"/>
      <c r="F54" s="595"/>
      <c r="G54" s="595"/>
      <c r="H54" s="595"/>
      <c r="I54" s="595"/>
      <c r="J54" s="595"/>
      <c r="K54" s="595"/>
      <c r="L54" s="595"/>
      <c r="M54" s="596"/>
    </row>
    <row r="55" spans="2:15" ht="15.75" thickBot="1" x14ac:dyDescent="0.3">
      <c r="B55" s="592"/>
      <c r="C55" s="593"/>
      <c r="D55" s="597"/>
      <c r="E55" s="598"/>
      <c r="F55" s="598"/>
      <c r="G55" s="598"/>
      <c r="H55" s="598"/>
      <c r="I55" s="598"/>
      <c r="J55" s="598"/>
      <c r="K55" s="598"/>
      <c r="L55" s="598"/>
      <c r="M55" s="599"/>
    </row>
    <row r="56" spans="2:15" ht="60.75" thickBot="1" x14ac:dyDescent="0.3">
      <c r="B56" s="176" t="s">
        <v>11</v>
      </c>
      <c r="C56" s="17" t="s">
        <v>4</v>
      </c>
      <c r="D56" s="18" t="s">
        <v>13</v>
      </c>
      <c r="E56" s="21" t="s">
        <v>28</v>
      </c>
      <c r="F56" s="19" t="s">
        <v>5</v>
      </c>
      <c r="G56" s="106" t="s">
        <v>6</v>
      </c>
      <c r="H56" s="6" t="s">
        <v>7</v>
      </c>
      <c r="I56" s="79" t="s">
        <v>89</v>
      </c>
      <c r="J56" s="160" t="s">
        <v>8</v>
      </c>
      <c r="K56" s="161" t="s">
        <v>105</v>
      </c>
      <c r="L56" s="19" t="s">
        <v>9</v>
      </c>
      <c r="M56" s="18" t="s">
        <v>10</v>
      </c>
    </row>
    <row r="57" spans="2:15" ht="30.75" thickBot="1" x14ac:dyDescent="0.3">
      <c r="B57" s="55">
        <v>13</v>
      </c>
      <c r="C57" s="185" t="s">
        <v>27</v>
      </c>
      <c r="D57" s="147" t="s">
        <v>29</v>
      </c>
      <c r="E57" s="258">
        <f>5340.6/15</f>
        <v>356.04</v>
      </c>
      <c r="F57" s="50">
        <f t="shared" ref="F57:F62" si="4">ROUND(E57*G57,0)</f>
        <v>5341</v>
      </c>
      <c r="G57" s="60">
        <v>15</v>
      </c>
      <c r="H57" s="25">
        <v>4</v>
      </c>
      <c r="I57" s="259">
        <f>ROUND((E57/4)*H57,0)</f>
        <v>356</v>
      </c>
      <c r="J57" s="261">
        <v>0</v>
      </c>
      <c r="K57" s="120">
        <f t="shared" ref="K57:K62" si="5">ROUND((E57*2)*J57,0)</f>
        <v>0</v>
      </c>
      <c r="L57" s="219">
        <f>F57+I57+K57</f>
        <v>5697</v>
      </c>
      <c r="M57" s="57"/>
      <c r="O57" s="142"/>
    </row>
    <row r="58" spans="2:15" ht="30.75" thickBot="1" x14ac:dyDescent="0.3">
      <c r="B58" s="61">
        <v>14</v>
      </c>
      <c r="C58" s="116" t="s">
        <v>30</v>
      </c>
      <c r="D58" s="76" t="s">
        <v>31</v>
      </c>
      <c r="E58" s="255">
        <f>4077.2/15</f>
        <v>271.81333333333333</v>
      </c>
      <c r="F58" s="559">
        <f t="shared" si="4"/>
        <v>4077</v>
      </c>
      <c r="G58" s="62">
        <v>15</v>
      </c>
      <c r="H58" s="25">
        <v>0</v>
      </c>
      <c r="I58" s="259">
        <f>ROUND((E58/4)*H58,0)</f>
        <v>0</v>
      </c>
      <c r="J58" s="261">
        <v>0</v>
      </c>
      <c r="K58" s="120">
        <f t="shared" si="5"/>
        <v>0</v>
      </c>
      <c r="L58" s="219">
        <f t="shared" ref="L58:L62" si="6">F58+I58+K58</f>
        <v>4077</v>
      </c>
      <c r="M58" s="48"/>
    </row>
    <row r="59" spans="2:15" ht="27.75" customHeight="1" thickBot="1" x14ac:dyDescent="0.3">
      <c r="B59" s="61">
        <v>15</v>
      </c>
      <c r="C59" s="116" t="s">
        <v>34</v>
      </c>
      <c r="D59" s="76" t="s">
        <v>35</v>
      </c>
      <c r="E59" s="255">
        <v>258.93333333333334</v>
      </c>
      <c r="F59" s="50">
        <f t="shared" si="4"/>
        <v>3884</v>
      </c>
      <c r="G59" s="62">
        <v>15</v>
      </c>
      <c r="H59" s="25"/>
      <c r="I59" s="262"/>
      <c r="J59" s="261">
        <v>0</v>
      </c>
      <c r="K59" s="120">
        <f t="shared" si="5"/>
        <v>0</v>
      </c>
      <c r="L59" s="219">
        <f>F59+I59+K59</f>
        <v>3884</v>
      </c>
      <c r="M59" s="48"/>
      <c r="O59" s="142"/>
    </row>
    <row r="60" spans="2:15" ht="21.75" customHeight="1" thickBot="1" x14ac:dyDescent="0.3">
      <c r="B60" s="61">
        <v>16</v>
      </c>
      <c r="C60" s="116" t="s">
        <v>165</v>
      </c>
      <c r="D60" s="76" t="s">
        <v>167</v>
      </c>
      <c r="E60" s="255">
        <v>292.95999999999998</v>
      </c>
      <c r="F60" s="50">
        <f t="shared" si="4"/>
        <v>4394</v>
      </c>
      <c r="G60" s="24">
        <v>15</v>
      </c>
      <c r="H60" s="25">
        <v>0</v>
      </c>
      <c r="I60" s="259">
        <f>ROUND((E60/4)*H60,0)</f>
        <v>0</v>
      </c>
      <c r="J60" s="261">
        <v>0</v>
      </c>
      <c r="K60" s="120">
        <f>ROUND((E60*2)*J60,0)</f>
        <v>0</v>
      </c>
      <c r="L60" s="219">
        <f>F60+I60+K60</f>
        <v>4394</v>
      </c>
      <c r="M60" s="48"/>
      <c r="O60" s="142"/>
    </row>
    <row r="61" spans="2:15" ht="31.5" customHeight="1" thickBot="1" x14ac:dyDescent="0.3">
      <c r="B61" s="61">
        <v>17</v>
      </c>
      <c r="C61" s="162" t="s">
        <v>166</v>
      </c>
      <c r="D61" s="76" t="s">
        <v>167</v>
      </c>
      <c r="E61" s="255">
        <v>292.95999999999998</v>
      </c>
      <c r="F61" s="50">
        <f t="shared" si="4"/>
        <v>4101</v>
      </c>
      <c r="G61" s="62">
        <v>14</v>
      </c>
      <c r="H61" s="25">
        <v>0</v>
      </c>
      <c r="I61" s="259">
        <f>ROUND((E61/4)*H61,0)</f>
        <v>0</v>
      </c>
      <c r="J61" s="261">
        <v>0</v>
      </c>
      <c r="K61" s="120">
        <f t="shared" ref="K61" si="7">ROUND((E61*2)*J61,0)</f>
        <v>0</v>
      </c>
      <c r="L61" s="219">
        <f>F61+I61+K61</f>
        <v>4101</v>
      </c>
      <c r="M61" s="48"/>
      <c r="O61" s="142"/>
    </row>
    <row r="62" spans="2:15" ht="30.75" thickBot="1" x14ac:dyDescent="0.3">
      <c r="B62" s="61">
        <v>18</v>
      </c>
      <c r="C62" s="162" t="s">
        <v>36</v>
      </c>
      <c r="D62" s="76" t="s">
        <v>35</v>
      </c>
      <c r="E62" s="255">
        <v>258.93333333333334</v>
      </c>
      <c r="F62" s="50">
        <f t="shared" si="4"/>
        <v>3884</v>
      </c>
      <c r="G62" s="62">
        <v>15</v>
      </c>
      <c r="H62" s="25"/>
      <c r="I62" s="262"/>
      <c r="J62" s="261">
        <v>0</v>
      </c>
      <c r="K62" s="120">
        <f t="shared" si="5"/>
        <v>0</v>
      </c>
      <c r="L62" s="219">
        <f t="shared" si="6"/>
        <v>3884</v>
      </c>
      <c r="M62" s="48"/>
    </row>
    <row r="63" spans="2:15" ht="22.5" customHeight="1" thickBot="1" x14ac:dyDescent="0.35">
      <c r="B63" s="95"/>
      <c r="C63" s="98" t="s">
        <v>129</v>
      </c>
      <c r="D63" s="638"/>
      <c r="E63" s="639"/>
      <c r="F63" s="639"/>
      <c r="G63" s="639"/>
      <c r="H63" s="639"/>
      <c r="I63" s="639"/>
      <c r="J63" s="639"/>
      <c r="K63" s="640"/>
      <c r="L63" s="99">
        <f>SUM(L57:L62)</f>
        <v>26037</v>
      </c>
      <c r="M63" s="3"/>
    </row>
    <row r="64" spans="2:15" ht="22.5" customHeight="1" x14ac:dyDescent="0.3">
      <c r="C64" s="203"/>
      <c r="D64" s="277"/>
      <c r="E64" s="277"/>
      <c r="F64" s="277"/>
      <c r="G64" s="277"/>
      <c r="H64" s="277"/>
      <c r="I64" s="277"/>
      <c r="J64" s="277"/>
      <c r="K64" s="277"/>
      <c r="L64" s="204"/>
    </row>
    <row r="65" spans="2:16" ht="22.5" customHeight="1" x14ac:dyDescent="0.3">
      <c r="C65" s="203"/>
      <c r="D65" s="277"/>
      <c r="E65" s="277"/>
      <c r="F65" s="277"/>
      <c r="G65" s="277"/>
      <c r="H65" s="277"/>
      <c r="I65" s="277"/>
      <c r="J65" s="277"/>
      <c r="K65" s="277"/>
      <c r="L65" s="204"/>
    </row>
    <row r="66" spans="2:16" ht="22.5" customHeight="1" x14ac:dyDescent="0.3">
      <c r="C66" s="203"/>
      <c r="D66" s="277"/>
      <c r="E66" s="277"/>
      <c r="F66" s="277"/>
      <c r="G66" s="277"/>
      <c r="H66" s="277"/>
      <c r="I66" s="277"/>
      <c r="J66" s="277"/>
      <c r="K66" s="277"/>
      <c r="L66" s="204"/>
    </row>
    <row r="67" spans="2:16" ht="22.5" customHeight="1" x14ac:dyDescent="0.3">
      <c r="C67" s="203"/>
      <c r="D67" s="277"/>
      <c r="E67" s="277"/>
      <c r="F67" s="277"/>
      <c r="G67" s="277"/>
      <c r="H67" s="277"/>
      <c r="I67" s="277"/>
      <c r="J67" s="277"/>
      <c r="K67" s="277"/>
      <c r="L67" s="204"/>
    </row>
    <row r="68" spans="2:16" ht="22.5" customHeight="1" thickBot="1" x14ac:dyDescent="0.35">
      <c r="C68" s="203"/>
      <c r="D68" s="277"/>
      <c r="E68" s="277"/>
      <c r="F68" s="277"/>
      <c r="G68" s="277"/>
      <c r="H68" s="277"/>
      <c r="I68" s="277"/>
      <c r="J68" s="277"/>
      <c r="K68" s="277"/>
      <c r="L68" s="204"/>
    </row>
    <row r="69" spans="2:16" x14ac:dyDescent="0.25">
      <c r="B69" s="600">
        <f ca="1">B69:M102</f>
        <v>0</v>
      </c>
      <c r="C69" s="601"/>
      <c r="D69" s="606" t="s">
        <v>0</v>
      </c>
      <c r="E69" s="606"/>
      <c r="F69" s="606"/>
      <c r="G69" s="606"/>
      <c r="H69" s="606"/>
      <c r="I69" s="606"/>
      <c r="J69" s="606"/>
      <c r="K69" s="606"/>
      <c r="L69" s="606"/>
      <c r="M69" s="607"/>
    </row>
    <row r="70" spans="2:16" x14ac:dyDescent="0.25">
      <c r="B70" s="602"/>
      <c r="C70" s="603"/>
      <c r="D70" s="608"/>
      <c r="E70" s="608"/>
      <c r="F70" s="608"/>
      <c r="G70" s="608"/>
      <c r="H70" s="608"/>
      <c r="I70" s="608"/>
      <c r="J70" s="608"/>
      <c r="K70" s="608"/>
      <c r="L70" s="608"/>
      <c r="M70" s="609"/>
    </row>
    <row r="71" spans="2:16" x14ac:dyDescent="0.25">
      <c r="B71" s="602"/>
      <c r="C71" s="603"/>
      <c r="D71" s="610" t="str">
        <f>+D5</f>
        <v>PAGO QUINCENAL DEL 16 AL 30 DE ABRIL DEL 2025</v>
      </c>
      <c r="E71" s="610"/>
      <c r="F71" s="610"/>
      <c r="G71" s="610"/>
      <c r="H71" s="610"/>
      <c r="I71" s="610"/>
      <c r="J71" s="610"/>
      <c r="K71" s="610"/>
      <c r="L71" s="610"/>
      <c r="M71" s="611"/>
    </row>
    <row r="72" spans="2:16" ht="45.75" customHeight="1" thickBot="1" x14ac:dyDescent="0.3">
      <c r="B72" s="604"/>
      <c r="C72" s="605"/>
      <c r="D72" s="598"/>
      <c r="E72" s="598"/>
      <c r="F72" s="598"/>
      <c r="G72" s="598"/>
      <c r="H72" s="598"/>
      <c r="I72" s="598"/>
      <c r="J72" s="598"/>
      <c r="K72" s="598"/>
      <c r="L72" s="598"/>
      <c r="M72" s="599"/>
    </row>
    <row r="73" spans="2:16" x14ac:dyDescent="0.25">
      <c r="B73" s="590" t="s">
        <v>2</v>
      </c>
      <c r="C73" s="591"/>
      <c r="D73" s="594" t="s">
        <v>37</v>
      </c>
      <c r="E73" s="595"/>
      <c r="F73" s="595"/>
      <c r="G73" s="595"/>
      <c r="H73" s="595"/>
      <c r="I73" s="595"/>
      <c r="J73" s="595"/>
      <c r="K73" s="595"/>
      <c r="L73" s="595"/>
      <c r="M73" s="596"/>
    </row>
    <row r="74" spans="2:16" ht="15.75" thickBot="1" x14ac:dyDescent="0.3">
      <c r="B74" s="592"/>
      <c r="C74" s="593"/>
      <c r="D74" s="597"/>
      <c r="E74" s="598"/>
      <c r="F74" s="598"/>
      <c r="G74" s="598"/>
      <c r="H74" s="598"/>
      <c r="I74" s="598"/>
      <c r="J74" s="598"/>
      <c r="K74" s="598"/>
      <c r="L74" s="598"/>
      <c r="M74" s="599"/>
    </row>
    <row r="75" spans="2:16" ht="60.75" thickBot="1" x14ac:dyDescent="0.3">
      <c r="B75" s="175" t="s">
        <v>11</v>
      </c>
      <c r="C75" s="17" t="s">
        <v>4</v>
      </c>
      <c r="D75" s="18" t="s">
        <v>13</v>
      </c>
      <c r="E75" s="21" t="s">
        <v>28</v>
      </c>
      <c r="F75" s="19" t="s">
        <v>5</v>
      </c>
      <c r="G75" s="106" t="s">
        <v>6</v>
      </c>
      <c r="H75" s="6" t="s">
        <v>7</v>
      </c>
      <c r="I75" s="160" t="s">
        <v>89</v>
      </c>
      <c r="J75" s="160" t="s">
        <v>8</v>
      </c>
      <c r="K75" s="161" t="s">
        <v>105</v>
      </c>
      <c r="L75" s="19" t="s">
        <v>9</v>
      </c>
      <c r="M75" s="18" t="s">
        <v>10</v>
      </c>
      <c r="P75" t="s">
        <v>178</v>
      </c>
    </row>
    <row r="76" spans="2:16" ht="30" customHeight="1" thickBot="1" x14ac:dyDescent="0.3">
      <c r="B76" s="18">
        <v>19</v>
      </c>
      <c r="C76" s="217" t="s">
        <v>38</v>
      </c>
      <c r="D76" s="148" t="s">
        <v>42</v>
      </c>
      <c r="E76" s="255">
        <v>319.2</v>
      </c>
      <c r="F76" s="50">
        <f t="shared" ref="F76:F82" si="8">ROUND(E76*G76,0)</f>
        <v>4788</v>
      </c>
      <c r="G76" s="24">
        <v>15</v>
      </c>
      <c r="H76" s="25">
        <v>10</v>
      </c>
      <c r="I76" s="259">
        <f>ROUND((E76/4)*H76,0)</f>
        <v>798</v>
      </c>
      <c r="J76" s="261">
        <v>0</v>
      </c>
      <c r="K76" s="120">
        <f>ROUND((E76*2)*J76,0)</f>
        <v>0</v>
      </c>
      <c r="L76" s="225">
        <f t="shared" ref="L76:L81" si="9">F76+I76+K76</f>
        <v>5586</v>
      </c>
      <c r="M76" s="8"/>
    </row>
    <row r="77" spans="2:16" ht="30" customHeight="1" thickBot="1" x14ac:dyDescent="0.3">
      <c r="B77" s="18">
        <v>20</v>
      </c>
      <c r="C77" s="217" t="s">
        <v>194</v>
      </c>
      <c r="D77" s="148" t="s">
        <v>151</v>
      </c>
      <c r="E77" s="255">
        <v>319.2</v>
      </c>
      <c r="F77" s="50">
        <f t="shared" si="8"/>
        <v>4788</v>
      </c>
      <c r="G77" s="24">
        <v>15</v>
      </c>
      <c r="H77" s="25">
        <v>10</v>
      </c>
      <c r="I77" s="259">
        <f>ROUND((E77/4)*H77,0)</f>
        <v>798</v>
      </c>
      <c r="J77" s="261">
        <v>0</v>
      </c>
      <c r="K77" s="120">
        <f>ROUND((E77*2)*J77,0)</f>
        <v>0</v>
      </c>
      <c r="L77" s="225">
        <f t="shared" si="9"/>
        <v>5586</v>
      </c>
      <c r="M77" s="8"/>
    </row>
    <row r="78" spans="2:16" ht="30" customHeight="1" thickBot="1" x14ac:dyDescent="0.3">
      <c r="B78" s="18">
        <v>21</v>
      </c>
      <c r="C78" s="217" t="s">
        <v>150</v>
      </c>
      <c r="D78" s="148" t="s">
        <v>151</v>
      </c>
      <c r="E78" s="255">
        <v>319.2</v>
      </c>
      <c r="F78" s="50">
        <f t="shared" si="8"/>
        <v>4788</v>
      </c>
      <c r="G78" s="24">
        <v>15</v>
      </c>
      <c r="H78" s="25">
        <v>4</v>
      </c>
      <c r="I78" s="259">
        <f>ROUND((E78/4)*H78,0)</f>
        <v>319</v>
      </c>
      <c r="J78" s="261">
        <v>0</v>
      </c>
      <c r="K78" s="120">
        <f>ROUND((E78*2)*J78,0)</f>
        <v>0</v>
      </c>
      <c r="L78" s="219">
        <f t="shared" si="9"/>
        <v>5107</v>
      </c>
      <c r="M78" s="8"/>
    </row>
    <row r="79" spans="2:16" ht="30" customHeight="1" thickBot="1" x14ac:dyDescent="0.3">
      <c r="B79" s="18">
        <v>22</v>
      </c>
      <c r="C79" s="217" t="s">
        <v>168</v>
      </c>
      <c r="D79" s="148" t="s">
        <v>169</v>
      </c>
      <c r="E79" s="255">
        <v>368.13</v>
      </c>
      <c r="F79" s="50">
        <f t="shared" si="8"/>
        <v>5522</v>
      </c>
      <c r="G79" s="24">
        <v>15</v>
      </c>
      <c r="H79" s="25">
        <v>10</v>
      </c>
      <c r="I79" s="259">
        <f>ROUND((E79/4)*H79,0)</f>
        <v>920</v>
      </c>
      <c r="J79" s="261">
        <v>2</v>
      </c>
      <c r="K79" s="120">
        <f>ROUND((E79*2)*J79,0)</f>
        <v>1473</v>
      </c>
      <c r="L79" s="225">
        <f t="shared" si="9"/>
        <v>7915</v>
      </c>
      <c r="M79" s="8"/>
    </row>
    <row r="80" spans="2:16" ht="30" customHeight="1" thickBot="1" x14ac:dyDescent="0.3">
      <c r="B80" s="63">
        <v>23</v>
      </c>
      <c r="C80" s="103" t="s">
        <v>40</v>
      </c>
      <c r="D80" s="76" t="s">
        <v>43</v>
      </c>
      <c r="E80" s="255">
        <v>448.86666666666667</v>
      </c>
      <c r="F80" s="50">
        <f t="shared" si="8"/>
        <v>6733</v>
      </c>
      <c r="G80" s="62">
        <v>15</v>
      </c>
      <c r="H80" s="25">
        <v>0</v>
      </c>
      <c r="I80" s="259">
        <f>ROUND((E80/4)*H80,0)</f>
        <v>0</v>
      </c>
      <c r="J80" s="261">
        <v>0</v>
      </c>
      <c r="K80" s="120">
        <f>ROUND((E80*2)*J80,0)</f>
        <v>0</v>
      </c>
      <c r="L80" s="222">
        <f t="shared" si="9"/>
        <v>6733</v>
      </c>
      <c r="M80" s="48"/>
    </row>
    <row r="81" spans="2:17" ht="30" customHeight="1" thickBot="1" x14ac:dyDescent="0.3">
      <c r="B81" s="61">
        <v>24</v>
      </c>
      <c r="C81" s="162" t="s">
        <v>152</v>
      </c>
      <c r="D81" s="76" t="s">
        <v>44</v>
      </c>
      <c r="E81" s="255">
        <v>501.33333333333331</v>
      </c>
      <c r="F81" s="50">
        <f t="shared" si="8"/>
        <v>7520</v>
      </c>
      <c r="G81" s="62">
        <v>15</v>
      </c>
      <c r="H81" s="62"/>
      <c r="I81" s="52"/>
      <c r="J81" s="48"/>
      <c r="K81" s="48"/>
      <c r="L81" s="219">
        <f t="shared" si="9"/>
        <v>7520</v>
      </c>
      <c r="M81" s="48"/>
      <c r="Q81" s="253">
        <f>SUM(Q75:Q80)</f>
        <v>0</v>
      </c>
    </row>
    <row r="82" spans="2:17" ht="30" customHeight="1" thickBot="1" x14ac:dyDescent="0.3">
      <c r="B82" s="47">
        <v>25</v>
      </c>
      <c r="C82" s="173" t="s">
        <v>183</v>
      </c>
      <c r="D82" s="76" t="s">
        <v>184</v>
      </c>
      <c r="E82" s="255">
        <v>338.4</v>
      </c>
      <c r="F82" s="50">
        <f t="shared" si="8"/>
        <v>5076</v>
      </c>
      <c r="G82" s="62">
        <v>15</v>
      </c>
      <c r="H82" s="25">
        <v>16</v>
      </c>
      <c r="I82" s="259">
        <f>ROUND((E82/4)*H82,0)</f>
        <v>1354</v>
      </c>
      <c r="J82" s="261">
        <v>0</v>
      </c>
      <c r="K82" s="120">
        <f t="shared" ref="K82" si="10">ROUND((E82*2)*J82,0)</f>
        <v>0</v>
      </c>
      <c r="L82" s="222">
        <f>F82+I82+K82</f>
        <v>6430</v>
      </c>
      <c r="M82" s="53"/>
      <c r="Q82" s="253"/>
    </row>
    <row r="83" spans="2:17" ht="18" customHeight="1" thickBot="1" x14ac:dyDescent="0.35">
      <c r="B83" s="95"/>
      <c r="C83" s="98" t="s">
        <v>129</v>
      </c>
      <c r="D83" s="638"/>
      <c r="E83" s="639"/>
      <c r="F83" s="639"/>
      <c r="G83" s="639"/>
      <c r="H83" s="639"/>
      <c r="I83" s="639"/>
      <c r="J83" s="639"/>
      <c r="K83" s="640"/>
      <c r="L83" s="99">
        <f>SUM(L76:L82)</f>
        <v>44877</v>
      </c>
      <c r="M83" s="3"/>
      <c r="Q83" s="253">
        <f>+Q81*0.06</f>
        <v>0</v>
      </c>
    </row>
    <row r="84" spans="2:17" hidden="1" x14ac:dyDescent="0.25"/>
    <row r="90" spans="2:17" ht="15.75" thickBot="1" x14ac:dyDescent="0.3"/>
    <row r="91" spans="2:17" x14ac:dyDescent="0.25">
      <c r="B91" s="600"/>
      <c r="C91" s="601"/>
      <c r="D91" s="606" t="s">
        <v>0</v>
      </c>
      <c r="E91" s="606"/>
      <c r="F91" s="606"/>
      <c r="G91" s="606"/>
      <c r="H91" s="606"/>
      <c r="I91" s="606"/>
      <c r="J91" s="606"/>
      <c r="K91" s="606"/>
      <c r="L91" s="606"/>
      <c r="M91" s="607"/>
      <c r="Q91" s="253"/>
    </row>
    <row r="92" spans="2:17" ht="4.5" customHeight="1" x14ac:dyDescent="0.25">
      <c r="B92" s="602"/>
      <c r="C92" s="603"/>
      <c r="D92" s="608"/>
      <c r="E92" s="608"/>
      <c r="F92" s="608"/>
      <c r="G92" s="608"/>
      <c r="H92" s="608"/>
      <c r="I92" s="608"/>
      <c r="J92" s="608"/>
      <c r="K92" s="608"/>
      <c r="L92" s="608"/>
      <c r="M92" s="609"/>
    </row>
    <row r="93" spans="2:17" x14ac:dyDescent="0.25">
      <c r="B93" s="602"/>
      <c r="C93" s="603"/>
      <c r="D93" s="670" t="str">
        <f>+D5</f>
        <v>PAGO QUINCENAL DEL 16 AL 30 DE ABRIL DEL 2025</v>
      </c>
      <c r="E93" s="670"/>
      <c r="F93" s="670"/>
      <c r="G93" s="670"/>
      <c r="H93" s="670"/>
      <c r="I93" s="670"/>
      <c r="J93" s="670"/>
      <c r="K93" s="670"/>
      <c r="L93" s="670"/>
      <c r="M93" s="671"/>
    </row>
    <row r="94" spans="2:17" ht="21.75" customHeight="1" thickBot="1" x14ac:dyDescent="0.3">
      <c r="B94" s="604"/>
      <c r="C94" s="605"/>
      <c r="D94" s="672"/>
      <c r="E94" s="672"/>
      <c r="F94" s="672"/>
      <c r="G94" s="672"/>
      <c r="H94" s="672"/>
      <c r="I94" s="672"/>
      <c r="J94" s="672"/>
      <c r="K94" s="672"/>
      <c r="L94" s="672"/>
      <c r="M94" s="673"/>
    </row>
    <row r="95" spans="2:17" ht="15" customHeight="1" x14ac:dyDescent="0.25">
      <c r="B95" s="636" t="s">
        <v>2</v>
      </c>
      <c r="C95" s="637"/>
      <c r="D95" s="680" t="s">
        <v>45</v>
      </c>
      <c r="E95" s="681"/>
      <c r="F95" s="681"/>
      <c r="G95" s="681"/>
      <c r="H95" s="681"/>
      <c r="I95" s="681"/>
      <c r="J95" s="681"/>
      <c r="K95" s="681"/>
      <c r="L95" s="681"/>
      <c r="M95" s="682"/>
    </row>
    <row r="96" spans="2:17" ht="3.75" customHeight="1" thickBot="1" x14ac:dyDescent="0.3">
      <c r="B96" s="592"/>
      <c r="C96" s="593"/>
      <c r="D96" s="683"/>
      <c r="E96" s="672"/>
      <c r="F96" s="672"/>
      <c r="G96" s="672"/>
      <c r="H96" s="672"/>
      <c r="I96" s="672"/>
      <c r="J96" s="672"/>
      <c r="K96" s="672"/>
      <c r="L96" s="672"/>
      <c r="M96" s="673"/>
    </row>
    <row r="97" spans="2:13" ht="60.75" thickBot="1" x14ac:dyDescent="0.3">
      <c r="B97" s="175" t="s">
        <v>11</v>
      </c>
      <c r="C97" s="17" t="s">
        <v>4</v>
      </c>
      <c r="D97" s="18" t="s">
        <v>13</v>
      </c>
      <c r="E97" s="21" t="s">
        <v>28</v>
      </c>
      <c r="F97" s="19" t="s">
        <v>5</v>
      </c>
      <c r="G97" s="106" t="s">
        <v>6</v>
      </c>
      <c r="H97" s="6" t="s">
        <v>7</v>
      </c>
      <c r="I97" s="79" t="s">
        <v>89</v>
      </c>
      <c r="J97" s="160" t="s">
        <v>8</v>
      </c>
      <c r="K97" s="161" t="s">
        <v>105</v>
      </c>
      <c r="L97" s="19" t="s">
        <v>9</v>
      </c>
      <c r="M97" s="18" t="s">
        <v>10</v>
      </c>
    </row>
    <row r="98" spans="2:13" ht="30.75" thickBot="1" x14ac:dyDescent="0.3">
      <c r="B98" s="55">
        <v>26</v>
      </c>
      <c r="C98" s="115" t="s">
        <v>46</v>
      </c>
      <c r="D98" s="147" t="s">
        <v>47</v>
      </c>
      <c r="E98" s="255">
        <v>431.2</v>
      </c>
      <c r="F98" s="50">
        <f>ROUND(E98*G98,0)</f>
        <v>6468</v>
      </c>
      <c r="G98" s="62">
        <v>15</v>
      </c>
      <c r="H98" s="25">
        <v>18</v>
      </c>
      <c r="I98" s="259">
        <f>ROUND((E98/4)*H98,0)</f>
        <v>1940</v>
      </c>
      <c r="J98" s="261">
        <v>0</v>
      </c>
      <c r="K98" s="120">
        <f t="shared" ref="K98" si="11">ROUND((E98*2)*J98,0)</f>
        <v>0</v>
      </c>
      <c r="L98" s="222">
        <f>F98+I98+K98</f>
        <v>8408</v>
      </c>
      <c r="M98" s="57"/>
    </row>
    <row r="99" spans="2:13" ht="27" thickBot="1" x14ac:dyDescent="0.3">
      <c r="B99" s="61">
        <v>27</v>
      </c>
      <c r="C99" s="293" t="s">
        <v>48</v>
      </c>
      <c r="D99" s="48" t="s">
        <v>49</v>
      </c>
      <c r="E99" s="255">
        <v>319.2</v>
      </c>
      <c r="F99" s="50">
        <f>ROUND(E99*G99,0)</f>
        <v>4788</v>
      </c>
      <c r="G99" s="62">
        <v>15</v>
      </c>
      <c r="H99" s="25">
        <v>0</v>
      </c>
      <c r="I99" s="119">
        <f>ROUND((E99/4)*H99,0)</f>
        <v>0</v>
      </c>
      <c r="J99" s="122"/>
      <c r="K99" s="163"/>
      <c r="L99" s="219">
        <f>F99+I99+K99</f>
        <v>4788</v>
      </c>
      <c r="M99" s="48"/>
    </row>
    <row r="100" spans="2:13" ht="30" customHeight="1" thickBot="1" x14ac:dyDescent="0.3">
      <c r="B100" s="61">
        <v>28</v>
      </c>
      <c r="C100" s="162" t="s">
        <v>153</v>
      </c>
      <c r="D100" s="76" t="s">
        <v>154</v>
      </c>
      <c r="E100" s="255">
        <v>416.66</v>
      </c>
      <c r="F100" s="50">
        <f>ROUND(E100*G100,0)</f>
        <v>6250</v>
      </c>
      <c r="G100" s="62">
        <v>15</v>
      </c>
      <c r="H100" s="25">
        <v>0</v>
      </c>
      <c r="I100" s="119">
        <f>ROUND((E100/4)*H100,0)</f>
        <v>0</v>
      </c>
      <c r="J100" s="122"/>
      <c r="K100" s="163"/>
      <c r="L100" s="219">
        <f>F100+I100+K100</f>
        <v>6250</v>
      </c>
      <c r="M100" s="48"/>
    </row>
    <row r="101" spans="2:13" ht="30.75" thickBot="1" x14ac:dyDescent="0.3">
      <c r="B101" s="61">
        <v>29</v>
      </c>
      <c r="C101" s="162" t="s">
        <v>50</v>
      </c>
      <c r="D101" s="48" t="s">
        <v>49</v>
      </c>
      <c r="E101" s="255">
        <v>266.2</v>
      </c>
      <c r="F101" s="50">
        <f>ROUND(E101*G101,0)</f>
        <v>3993</v>
      </c>
      <c r="G101" s="62">
        <v>15</v>
      </c>
      <c r="H101" s="25">
        <v>0</v>
      </c>
      <c r="I101" s="119">
        <f>ROUND((E101/4)*H101,0)</f>
        <v>0</v>
      </c>
      <c r="J101" s="50"/>
      <c r="K101" s="163"/>
      <c r="L101" s="219">
        <f>F101+I101+K101</f>
        <v>3993</v>
      </c>
      <c r="M101" s="48"/>
    </row>
    <row r="102" spans="2:13" ht="15.75" customHeight="1" thickBot="1" x14ac:dyDescent="0.3">
      <c r="B102" s="95"/>
      <c r="C102" s="97" t="s">
        <v>129</v>
      </c>
      <c r="D102" s="2"/>
      <c r="E102" s="2"/>
      <c r="F102" s="2"/>
      <c r="G102" s="2"/>
      <c r="H102" s="2"/>
      <c r="I102" s="2"/>
      <c r="J102" s="2"/>
      <c r="K102" s="2"/>
      <c r="L102" s="99">
        <f>SUM(L98:L100)+L101</f>
        <v>23439</v>
      </c>
      <c r="M102" s="3"/>
    </row>
    <row r="103" spans="2:13" ht="15.75" customHeight="1" thickBot="1" x14ac:dyDescent="0.3">
      <c r="C103" s="207"/>
      <c r="L103" s="204"/>
    </row>
    <row r="104" spans="2:13" x14ac:dyDescent="0.25">
      <c r="B104" s="600"/>
      <c r="C104" s="601"/>
      <c r="D104" s="606" t="s">
        <v>0</v>
      </c>
      <c r="E104" s="606"/>
      <c r="F104" s="606"/>
      <c r="G104" s="606"/>
      <c r="H104" s="606"/>
      <c r="I104" s="606"/>
      <c r="J104" s="606"/>
      <c r="K104" s="606"/>
      <c r="L104" s="606"/>
      <c r="M104" s="607"/>
    </row>
    <row r="105" spans="2:13" x14ac:dyDescent="0.25">
      <c r="B105" s="602"/>
      <c r="C105" s="603"/>
      <c r="D105" s="608"/>
      <c r="E105" s="608"/>
      <c r="F105" s="608"/>
      <c r="G105" s="608"/>
      <c r="H105" s="608"/>
      <c r="I105" s="608"/>
      <c r="J105" s="608"/>
      <c r="K105" s="608"/>
      <c r="L105" s="608"/>
      <c r="M105" s="609"/>
    </row>
    <row r="106" spans="2:13" x14ac:dyDescent="0.25">
      <c r="B106" s="602"/>
      <c r="C106" s="603"/>
      <c r="D106" s="610" t="str">
        <f>+D5</f>
        <v>PAGO QUINCENAL DEL 16 AL 30 DE ABRIL DEL 2025</v>
      </c>
      <c r="E106" s="610"/>
      <c r="F106" s="610"/>
      <c r="G106" s="610"/>
      <c r="H106" s="610"/>
      <c r="I106" s="610"/>
      <c r="J106" s="610"/>
      <c r="K106" s="610"/>
      <c r="L106" s="610"/>
      <c r="M106" s="611"/>
    </row>
    <row r="107" spans="2:13" ht="35.25" customHeight="1" thickBot="1" x14ac:dyDescent="0.3">
      <c r="B107" s="604"/>
      <c r="C107" s="605"/>
      <c r="D107" s="598"/>
      <c r="E107" s="598"/>
      <c r="F107" s="598"/>
      <c r="G107" s="598"/>
      <c r="H107" s="598"/>
      <c r="I107" s="598"/>
      <c r="J107" s="598"/>
      <c r="K107" s="598"/>
      <c r="L107" s="598"/>
      <c r="M107" s="599"/>
    </row>
    <row r="108" spans="2:13" ht="15" customHeight="1" x14ac:dyDescent="0.25">
      <c r="B108" s="636" t="s">
        <v>2</v>
      </c>
      <c r="C108" s="637"/>
      <c r="D108" s="594" t="s">
        <v>52</v>
      </c>
      <c r="E108" s="595"/>
      <c r="F108" s="595"/>
      <c r="G108" s="595"/>
      <c r="H108" s="595"/>
      <c r="I108" s="595"/>
      <c r="J108" s="595"/>
      <c r="K108" s="595"/>
      <c r="L108" s="595"/>
      <c r="M108" s="596"/>
    </row>
    <row r="109" spans="2:13" ht="15.75" customHeight="1" thickBot="1" x14ac:dyDescent="0.3">
      <c r="B109" s="592"/>
      <c r="C109" s="593"/>
      <c r="D109" s="597"/>
      <c r="E109" s="598"/>
      <c r="F109" s="598"/>
      <c r="G109" s="598"/>
      <c r="H109" s="598"/>
      <c r="I109" s="598"/>
      <c r="J109" s="598"/>
      <c r="K109" s="598"/>
      <c r="L109" s="598"/>
      <c r="M109" s="599"/>
    </row>
    <row r="110" spans="2:13" ht="60.75" thickBot="1" x14ac:dyDescent="0.3">
      <c r="B110" s="176" t="s">
        <v>11</v>
      </c>
      <c r="C110" s="17" t="s">
        <v>4</v>
      </c>
      <c r="D110" s="18" t="s">
        <v>13</v>
      </c>
      <c r="E110" s="21" t="s">
        <v>28</v>
      </c>
      <c r="F110" s="19" t="s">
        <v>5</v>
      </c>
      <c r="G110" s="106" t="s">
        <v>6</v>
      </c>
      <c r="H110" s="6" t="s">
        <v>7</v>
      </c>
      <c r="I110" s="79" t="s">
        <v>89</v>
      </c>
      <c r="J110" s="160" t="s">
        <v>8</v>
      </c>
      <c r="K110" s="161" t="s">
        <v>105</v>
      </c>
      <c r="L110" s="19" t="s">
        <v>9</v>
      </c>
      <c r="M110" s="18" t="s">
        <v>10</v>
      </c>
    </row>
    <row r="111" spans="2:13" ht="16.5" thickBot="1" x14ac:dyDescent="0.3">
      <c r="B111" s="61">
        <v>30</v>
      </c>
      <c r="C111" s="291" t="s">
        <v>139</v>
      </c>
      <c r="D111" s="29" t="s">
        <v>54</v>
      </c>
      <c r="E111" s="255">
        <v>319.2</v>
      </c>
      <c r="F111" s="255">
        <f>ROUND(E111*G111,0)</f>
        <v>4788</v>
      </c>
      <c r="G111" s="25">
        <v>15</v>
      </c>
      <c r="H111" s="25">
        <v>18</v>
      </c>
      <c r="I111" s="119">
        <f>ROUND((E111/4)*H111,0)</f>
        <v>1436</v>
      </c>
      <c r="J111" s="255"/>
      <c r="K111" s="255"/>
      <c r="L111" s="219">
        <f>F111+I111+K111</f>
        <v>6224</v>
      </c>
      <c r="M111" s="50"/>
    </row>
    <row r="112" spans="2:13" ht="18" customHeight="1" thickBot="1" x14ac:dyDescent="0.3">
      <c r="B112" s="133"/>
      <c r="C112" s="103" t="s">
        <v>129</v>
      </c>
      <c r="D112" s="638"/>
      <c r="E112" s="639"/>
      <c r="F112" s="639"/>
      <c r="G112" s="639"/>
      <c r="H112" s="639"/>
      <c r="I112" s="639"/>
      <c r="J112" s="639"/>
      <c r="K112" s="640"/>
      <c r="L112" s="226">
        <f>L111</f>
        <v>6224</v>
      </c>
      <c r="M112" s="53"/>
    </row>
    <row r="113" spans="2:13" ht="18" customHeight="1" thickBot="1" x14ac:dyDescent="0.3">
      <c r="B113" s="42"/>
      <c r="C113" s="117"/>
      <c r="D113" s="277"/>
      <c r="E113" s="277"/>
      <c r="F113" s="277"/>
      <c r="G113" s="277"/>
      <c r="H113" s="277"/>
      <c r="I113" s="277"/>
      <c r="J113" s="277"/>
      <c r="K113" s="277"/>
      <c r="L113" s="286"/>
      <c r="M113" s="42"/>
    </row>
    <row r="114" spans="2:13" x14ac:dyDescent="0.25">
      <c r="B114" s="612"/>
      <c r="C114" s="613"/>
      <c r="D114" s="618" t="s">
        <v>0</v>
      </c>
      <c r="E114" s="618"/>
      <c r="F114" s="618"/>
      <c r="G114" s="618"/>
      <c r="H114" s="618"/>
      <c r="I114" s="618"/>
      <c r="J114" s="618"/>
      <c r="K114" s="618"/>
      <c r="L114" s="618"/>
      <c r="M114" s="619"/>
    </row>
    <row r="115" spans="2:13" x14ac:dyDescent="0.25">
      <c r="B115" s="614"/>
      <c r="C115" s="615"/>
      <c r="D115" s="620"/>
      <c r="E115" s="620"/>
      <c r="F115" s="620"/>
      <c r="G115" s="620"/>
      <c r="H115" s="620"/>
      <c r="I115" s="620"/>
      <c r="J115" s="620"/>
      <c r="K115" s="620"/>
      <c r="L115" s="620"/>
      <c r="M115" s="621"/>
    </row>
    <row r="116" spans="2:13" x14ac:dyDescent="0.25">
      <c r="B116" s="614"/>
      <c r="C116" s="615"/>
      <c r="D116" s="670" t="str">
        <f>+D5</f>
        <v>PAGO QUINCENAL DEL 16 AL 30 DE ABRIL DEL 2025</v>
      </c>
      <c r="E116" s="670"/>
      <c r="F116" s="670"/>
      <c r="G116" s="670"/>
      <c r="H116" s="670"/>
      <c r="I116" s="670"/>
      <c r="J116" s="670"/>
      <c r="K116" s="670"/>
      <c r="L116" s="670"/>
      <c r="M116" s="671"/>
    </row>
    <row r="117" spans="2:13" ht="33" customHeight="1" thickBot="1" x14ac:dyDescent="0.3">
      <c r="B117" s="616"/>
      <c r="C117" s="617"/>
      <c r="D117" s="672"/>
      <c r="E117" s="672"/>
      <c r="F117" s="672"/>
      <c r="G117" s="672"/>
      <c r="H117" s="672"/>
      <c r="I117" s="672"/>
      <c r="J117" s="672"/>
      <c r="K117" s="672"/>
      <c r="L117" s="672"/>
      <c r="M117" s="673"/>
    </row>
    <row r="118" spans="2:13" ht="15" customHeight="1" x14ac:dyDescent="0.25">
      <c r="B118" s="656" t="s">
        <v>2</v>
      </c>
      <c r="C118" s="657"/>
      <c r="D118" s="674" t="s">
        <v>55</v>
      </c>
      <c r="E118" s="675"/>
      <c r="F118" s="675"/>
      <c r="G118" s="675"/>
      <c r="H118" s="675"/>
      <c r="I118" s="675"/>
      <c r="J118" s="675"/>
      <c r="K118" s="675"/>
      <c r="L118" s="675"/>
      <c r="M118" s="676"/>
    </row>
    <row r="119" spans="2:13" ht="6.75" customHeight="1" thickBot="1" x14ac:dyDescent="0.3">
      <c r="B119" s="628"/>
      <c r="C119" s="629"/>
      <c r="D119" s="677"/>
      <c r="E119" s="678"/>
      <c r="F119" s="678"/>
      <c r="G119" s="678"/>
      <c r="H119" s="678"/>
      <c r="I119" s="678"/>
      <c r="J119" s="678"/>
      <c r="K119" s="678"/>
      <c r="L119" s="678"/>
      <c r="M119" s="679"/>
    </row>
    <row r="120" spans="2:13" ht="60.75" thickBot="1" x14ac:dyDescent="0.3">
      <c r="B120" s="174" t="s">
        <v>11</v>
      </c>
      <c r="C120" s="47" t="s">
        <v>4</v>
      </c>
      <c r="D120" s="61" t="s">
        <v>13</v>
      </c>
      <c r="E120" s="73" t="s">
        <v>28</v>
      </c>
      <c r="F120" s="74" t="s">
        <v>5</v>
      </c>
      <c r="G120" s="136" t="s">
        <v>6</v>
      </c>
      <c r="H120" s="6" t="s">
        <v>7</v>
      </c>
      <c r="I120" s="79" t="s">
        <v>89</v>
      </c>
      <c r="J120" s="160" t="s">
        <v>8</v>
      </c>
      <c r="K120" s="161" t="s">
        <v>105</v>
      </c>
      <c r="L120" s="74" t="s">
        <v>9</v>
      </c>
      <c r="M120" s="61" t="s">
        <v>10</v>
      </c>
    </row>
    <row r="121" spans="2:13" ht="30.75" thickBot="1" x14ac:dyDescent="0.3">
      <c r="B121" s="55">
        <v>31</v>
      </c>
      <c r="C121" s="185" t="s">
        <v>56</v>
      </c>
      <c r="D121" s="147" t="s">
        <v>57</v>
      </c>
      <c r="E121" s="258">
        <v>319.2</v>
      </c>
      <c r="F121" s="58">
        <f>ROUND(E121*G121,0)</f>
        <v>4788</v>
      </c>
      <c r="G121" s="60">
        <v>15</v>
      </c>
      <c r="H121" s="60"/>
      <c r="I121" s="59"/>
      <c r="J121" s="58"/>
      <c r="K121" s="58"/>
      <c r="L121" s="218">
        <f>F121+I121+K121</f>
        <v>4788</v>
      </c>
      <c r="M121" s="57"/>
    </row>
    <row r="122" spans="2:13" ht="30.75" thickBot="1" x14ac:dyDescent="0.3">
      <c r="B122" s="47"/>
      <c r="C122" s="298" t="s">
        <v>204</v>
      </c>
      <c r="D122" s="76" t="s">
        <v>57</v>
      </c>
      <c r="E122" s="255">
        <v>200</v>
      </c>
      <c r="F122" s="50">
        <f>ROUND(E122*G122,0)</f>
        <v>3000</v>
      </c>
      <c r="G122" s="62">
        <v>15</v>
      </c>
      <c r="H122" s="62"/>
      <c r="I122" s="52"/>
      <c r="J122" s="50"/>
      <c r="K122" s="50"/>
      <c r="L122" s="219">
        <f>F122+I122+K122</f>
        <v>3000</v>
      </c>
      <c r="M122" s="48"/>
    </row>
    <row r="123" spans="2:13" ht="21.75" customHeight="1" thickBot="1" x14ac:dyDescent="0.35">
      <c r="B123" s="294"/>
      <c r="C123" s="295" t="s">
        <v>129</v>
      </c>
      <c r="D123" s="616"/>
      <c r="E123" s="617"/>
      <c r="F123" s="617"/>
      <c r="G123" s="617"/>
      <c r="H123" s="617"/>
      <c r="I123" s="617"/>
      <c r="J123" s="617"/>
      <c r="K123" s="684"/>
      <c r="L123" s="296">
        <f>L121+L122</f>
        <v>7788</v>
      </c>
      <c r="M123" s="297"/>
    </row>
    <row r="124" spans="2:13" ht="22.5" customHeight="1" thickBot="1" x14ac:dyDescent="0.35">
      <c r="B124" s="42"/>
      <c r="C124" s="205"/>
      <c r="D124" s="71"/>
      <c r="E124" s="71"/>
      <c r="F124" s="71"/>
      <c r="G124" s="71"/>
      <c r="H124" s="71"/>
      <c r="I124" s="71"/>
      <c r="J124" s="71"/>
      <c r="K124" s="71"/>
      <c r="L124" s="206"/>
      <c r="M124" s="42"/>
    </row>
    <row r="125" spans="2:13" ht="5.25" hidden="1" customHeight="1" x14ac:dyDescent="0.3">
      <c r="B125" s="42"/>
      <c r="C125" s="205"/>
      <c r="D125" s="71"/>
      <c r="E125" s="71"/>
      <c r="F125" s="71"/>
      <c r="G125" s="71"/>
      <c r="H125" s="71"/>
      <c r="I125" s="71"/>
      <c r="J125" s="71"/>
      <c r="K125" s="71"/>
      <c r="L125" s="206"/>
      <c r="M125" s="42"/>
    </row>
    <row r="126" spans="2:13" x14ac:dyDescent="0.25">
      <c r="B126" s="600"/>
      <c r="C126" s="601"/>
      <c r="D126" s="606" t="s">
        <v>0</v>
      </c>
      <c r="E126" s="606"/>
      <c r="F126" s="606"/>
      <c r="G126" s="606"/>
      <c r="H126" s="606"/>
      <c r="I126" s="606"/>
      <c r="J126" s="606"/>
      <c r="K126" s="606"/>
      <c r="L126" s="606"/>
      <c r="M126" s="607"/>
    </row>
    <row r="127" spans="2:13" x14ac:dyDescent="0.25">
      <c r="B127" s="602"/>
      <c r="C127" s="603"/>
      <c r="D127" s="608"/>
      <c r="E127" s="608"/>
      <c r="F127" s="608"/>
      <c r="G127" s="608"/>
      <c r="H127" s="608"/>
      <c r="I127" s="608"/>
      <c r="J127" s="608"/>
      <c r="K127" s="608"/>
      <c r="L127" s="608"/>
      <c r="M127" s="609"/>
    </row>
    <row r="128" spans="2:13" x14ac:dyDescent="0.25">
      <c r="B128" s="602"/>
      <c r="C128" s="603"/>
      <c r="D128" s="610" t="str">
        <f>+D5</f>
        <v>PAGO QUINCENAL DEL 16 AL 30 DE ABRIL DEL 2025</v>
      </c>
      <c r="E128" s="610"/>
      <c r="F128" s="610"/>
      <c r="G128" s="610"/>
      <c r="H128" s="610"/>
      <c r="I128" s="610"/>
      <c r="J128" s="610"/>
      <c r="K128" s="610"/>
      <c r="L128" s="610"/>
      <c r="M128" s="611"/>
    </row>
    <row r="129" spans="2:13" ht="34.5" customHeight="1" thickBot="1" x14ac:dyDescent="0.3">
      <c r="B129" s="604"/>
      <c r="C129" s="605"/>
      <c r="D129" s="598"/>
      <c r="E129" s="598"/>
      <c r="F129" s="598"/>
      <c r="G129" s="598"/>
      <c r="H129" s="598"/>
      <c r="I129" s="598"/>
      <c r="J129" s="598"/>
      <c r="K129" s="598"/>
      <c r="L129" s="598"/>
      <c r="M129" s="599"/>
    </row>
    <row r="130" spans="2:13" ht="15" customHeight="1" x14ac:dyDescent="0.25">
      <c r="B130" s="636" t="s">
        <v>2</v>
      </c>
      <c r="C130" s="637"/>
      <c r="D130" s="594" t="s">
        <v>142</v>
      </c>
      <c r="E130" s="595"/>
      <c r="F130" s="595"/>
      <c r="G130" s="595"/>
      <c r="H130" s="595"/>
      <c r="I130" s="595"/>
      <c r="J130" s="595"/>
      <c r="K130" s="595"/>
      <c r="L130" s="595"/>
      <c r="M130" s="596"/>
    </row>
    <row r="131" spans="2:13" ht="7.5" customHeight="1" thickBot="1" x14ac:dyDescent="0.3">
      <c r="B131" s="592"/>
      <c r="C131" s="593"/>
      <c r="D131" s="597"/>
      <c r="E131" s="598"/>
      <c r="F131" s="598"/>
      <c r="G131" s="598"/>
      <c r="H131" s="598"/>
      <c r="I131" s="598"/>
      <c r="J131" s="598"/>
      <c r="K131" s="598"/>
      <c r="L131" s="598"/>
      <c r="M131" s="599"/>
    </row>
    <row r="132" spans="2:13" ht="47.25" customHeight="1" thickBot="1" x14ac:dyDescent="0.3">
      <c r="B132" s="176" t="s">
        <v>11</v>
      </c>
      <c r="C132" s="17" t="s">
        <v>4</v>
      </c>
      <c r="D132" s="18" t="s">
        <v>13</v>
      </c>
      <c r="E132" s="21" t="s">
        <v>28</v>
      </c>
      <c r="F132" s="19" t="s">
        <v>5</v>
      </c>
      <c r="G132" s="106" t="s">
        <v>6</v>
      </c>
      <c r="H132" s="6" t="s">
        <v>7</v>
      </c>
      <c r="I132" s="79" t="s">
        <v>89</v>
      </c>
      <c r="J132" s="160" t="s">
        <v>8</v>
      </c>
      <c r="K132" s="161" t="s">
        <v>105</v>
      </c>
      <c r="L132" s="19" t="s">
        <v>9</v>
      </c>
      <c r="M132" s="18" t="s">
        <v>10</v>
      </c>
    </row>
    <row r="133" spans="2:13" ht="31.5" customHeight="1" thickBot="1" x14ac:dyDescent="0.3">
      <c r="B133" s="61">
        <v>32</v>
      </c>
      <c r="C133" s="162" t="s">
        <v>143</v>
      </c>
      <c r="D133" s="76" t="s">
        <v>144</v>
      </c>
      <c r="E133" s="255">
        <f>6732.4/15</f>
        <v>448.82666666666665</v>
      </c>
      <c r="F133" s="50">
        <f>ROUND(E133*G133,0)</f>
        <v>6732</v>
      </c>
      <c r="G133" s="62">
        <v>15</v>
      </c>
      <c r="H133" s="62"/>
      <c r="I133" s="52"/>
      <c r="J133" s="13"/>
      <c r="K133" s="50"/>
      <c r="L133" s="219">
        <f>F133+I133+K133</f>
        <v>6732</v>
      </c>
      <c r="M133" s="48"/>
    </row>
    <row r="134" spans="2:13" ht="28.5" customHeight="1" thickBot="1" x14ac:dyDescent="0.3">
      <c r="B134" s="61">
        <v>33</v>
      </c>
      <c r="C134" s="173" t="s">
        <v>155</v>
      </c>
      <c r="D134" s="76" t="s">
        <v>156</v>
      </c>
      <c r="E134" s="255">
        <v>432.16</v>
      </c>
      <c r="F134" s="50">
        <f>ROUND(E134*G134,0)</f>
        <v>6482</v>
      </c>
      <c r="G134" s="62">
        <v>15</v>
      </c>
      <c r="H134" s="62"/>
      <c r="I134" s="52"/>
      <c r="J134" s="13"/>
      <c r="K134" s="50"/>
      <c r="L134" s="219">
        <f>F134+I134+K134</f>
        <v>6482</v>
      </c>
      <c r="M134" s="48"/>
    </row>
    <row r="135" spans="2:13" ht="26.25" customHeight="1" thickBot="1" x14ac:dyDescent="0.3">
      <c r="B135" s="47"/>
      <c r="C135" s="188" t="s">
        <v>129</v>
      </c>
      <c r="D135" s="227"/>
      <c r="E135" s="52"/>
      <c r="F135" s="52"/>
      <c r="G135" s="51"/>
      <c r="H135" s="51"/>
      <c r="I135" s="52"/>
      <c r="J135" s="14"/>
      <c r="K135" s="52"/>
      <c r="L135" s="141">
        <f>L133+L134</f>
        <v>13214</v>
      </c>
      <c r="M135" s="53"/>
    </row>
    <row r="136" spans="2:13" ht="26.25" customHeight="1" x14ac:dyDescent="0.25">
      <c r="B136" s="288"/>
      <c r="C136" s="289"/>
      <c r="D136" s="290"/>
      <c r="E136" s="45"/>
      <c r="F136" s="45"/>
      <c r="G136" s="71"/>
      <c r="H136" s="71"/>
      <c r="I136" s="45"/>
      <c r="J136" s="15"/>
      <c r="K136" s="45"/>
      <c r="L136" s="281"/>
      <c r="M136" s="42"/>
    </row>
    <row r="137" spans="2:13" ht="1.5" customHeight="1" thickBot="1" x14ac:dyDescent="0.3"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</row>
    <row r="138" spans="2:13" x14ac:dyDescent="0.25">
      <c r="B138" s="612"/>
      <c r="C138" s="613"/>
      <c r="D138" s="618" t="s">
        <v>0</v>
      </c>
      <c r="E138" s="618"/>
      <c r="F138" s="618"/>
      <c r="G138" s="618"/>
      <c r="H138" s="618"/>
      <c r="I138" s="618"/>
      <c r="J138" s="618"/>
      <c r="K138" s="618"/>
      <c r="L138" s="618"/>
      <c r="M138" s="619"/>
    </row>
    <row r="139" spans="2:13" x14ac:dyDescent="0.25">
      <c r="B139" s="614"/>
      <c r="C139" s="615"/>
      <c r="D139" s="620"/>
      <c r="E139" s="620"/>
      <c r="F139" s="620"/>
      <c r="G139" s="620"/>
      <c r="H139" s="620"/>
      <c r="I139" s="620"/>
      <c r="J139" s="620"/>
      <c r="K139" s="620"/>
      <c r="L139" s="620"/>
      <c r="M139" s="621"/>
    </row>
    <row r="140" spans="2:13" x14ac:dyDescent="0.25">
      <c r="B140" s="614"/>
      <c r="C140" s="615"/>
      <c r="D140" s="670" t="str">
        <f>+D5</f>
        <v>PAGO QUINCENAL DEL 16 AL 30 DE ABRIL DEL 2025</v>
      </c>
      <c r="E140" s="670"/>
      <c r="F140" s="670"/>
      <c r="G140" s="670"/>
      <c r="H140" s="670"/>
      <c r="I140" s="670"/>
      <c r="J140" s="670"/>
      <c r="K140" s="670"/>
      <c r="L140" s="670"/>
      <c r="M140" s="671"/>
    </row>
    <row r="141" spans="2:13" ht="9.75" customHeight="1" thickBot="1" x14ac:dyDescent="0.3">
      <c r="B141" s="616"/>
      <c r="C141" s="617"/>
      <c r="D141" s="672"/>
      <c r="E141" s="672"/>
      <c r="F141" s="672"/>
      <c r="G141" s="672"/>
      <c r="H141" s="672"/>
      <c r="I141" s="672"/>
      <c r="J141" s="672"/>
      <c r="K141" s="672"/>
      <c r="L141" s="672"/>
      <c r="M141" s="673"/>
    </row>
    <row r="142" spans="2:13" ht="15" customHeight="1" x14ac:dyDescent="0.25">
      <c r="B142" s="656" t="s">
        <v>2</v>
      </c>
      <c r="C142" s="657"/>
      <c r="D142" s="674" t="s">
        <v>60</v>
      </c>
      <c r="E142" s="675"/>
      <c r="F142" s="675"/>
      <c r="G142" s="675"/>
      <c r="H142" s="675"/>
      <c r="I142" s="675"/>
      <c r="J142" s="675"/>
      <c r="K142" s="675"/>
      <c r="L142" s="675"/>
      <c r="M142" s="676"/>
    </row>
    <row r="143" spans="2:13" ht="4.5" customHeight="1" thickBot="1" x14ac:dyDescent="0.3">
      <c r="B143" s="628"/>
      <c r="C143" s="629"/>
      <c r="D143" s="677"/>
      <c r="E143" s="678"/>
      <c r="F143" s="678"/>
      <c r="G143" s="678"/>
      <c r="H143" s="678"/>
      <c r="I143" s="678"/>
      <c r="J143" s="678"/>
      <c r="K143" s="678"/>
      <c r="L143" s="678"/>
      <c r="M143" s="679"/>
    </row>
    <row r="144" spans="2:13" ht="60.75" thickBot="1" x14ac:dyDescent="0.3">
      <c r="B144" s="174" t="s">
        <v>11</v>
      </c>
      <c r="C144" s="47" t="s">
        <v>4</v>
      </c>
      <c r="D144" s="61" t="s">
        <v>13</v>
      </c>
      <c r="E144" s="73" t="s">
        <v>28</v>
      </c>
      <c r="F144" s="74" t="s">
        <v>5</v>
      </c>
      <c r="G144" s="136" t="s">
        <v>6</v>
      </c>
      <c r="H144" s="6" t="s">
        <v>7</v>
      </c>
      <c r="I144" s="79" t="s">
        <v>89</v>
      </c>
      <c r="J144" s="160" t="s">
        <v>8</v>
      </c>
      <c r="K144" s="161" t="s">
        <v>105</v>
      </c>
      <c r="L144" s="74" t="s">
        <v>9</v>
      </c>
      <c r="M144" s="61" t="s">
        <v>10</v>
      </c>
    </row>
    <row r="145" spans="2:13" ht="27" thickBot="1" x14ac:dyDescent="0.3">
      <c r="B145" s="55">
        <v>34</v>
      </c>
      <c r="C145" s="115" t="s">
        <v>61</v>
      </c>
      <c r="D145" s="190" t="s">
        <v>62</v>
      </c>
      <c r="E145" s="255">
        <f>5075/15</f>
        <v>338.33333333333331</v>
      </c>
      <c r="F145" s="50">
        <f>ROUND(E145*G145,0)</f>
        <v>5075</v>
      </c>
      <c r="G145" s="60">
        <v>15</v>
      </c>
      <c r="H145" s="60"/>
      <c r="I145" s="59"/>
      <c r="J145" s="13"/>
      <c r="K145" s="58"/>
      <c r="L145" s="218">
        <f>F145+I145+K145</f>
        <v>5075</v>
      </c>
      <c r="M145" s="57"/>
    </row>
    <row r="146" spans="2:13" ht="30.75" thickBot="1" x14ac:dyDescent="0.3">
      <c r="B146" s="61">
        <v>35</v>
      </c>
      <c r="C146" s="116" t="s">
        <v>140</v>
      </c>
      <c r="D146" s="76" t="s">
        <v>64</v>
      </c>
      <c r="E146" s="255">
        <f>3662.4/15</f>
        <v>244.16</v>
      </c>
      <c r="F146" s="50">
        <f>ROUND(E146*G146,0)</f>
        <v>3662</v>
      </c>
      <c r="G146" s="62">
        <v>15</v>
      </c>
      <c r="H146" s="62"/>
      <c r="I146" s="52"/>
      <c r="J146" s="50"/>
      <c r="K146" s="50"/>
      <c r="L146" s="219">
        <f>F146+I146+K146</f>
        <v>3662</v>
      </c>
      <c r="M146" s="48"/>
    </row>
    <row r="147" spans="2:13" ht="17.25" customHeight="1" thickBot="1" x14ac:dyDescent="0.3">
      <c r="B147" s="47"/>
      <c r="C147" s="103" t="s">
        <v>129</v>
      </c>
      <c r="D147" s="227"/>
      <c r="E147" s="52"/>
      <c r="F147" s="52"/>
      <c r="G147" s="51"/>
      <c r="H147" s="51"/>
      <c r="I147" s="52"/>
      <c r="J147" s="52"/>
      <c r="K147" s="52"/>
      <c r="L147" s="141">
        <f>L145+L146</f>
        <v>8737</v>
      </c>
      <c r="M147" s="53"/>
    </row>
    <row r="148" spans="2:13" ht="15.75" thickBot="1" x14ac:dyDescent="0.3"/>
    <row r="149" spans="2:13" x14ac:dyDescent="0.25">
      <c r="B149" s="600"/>
      <c r="C149" s="601"/>
      <c r="D149" s="606" t="s">
        <v>0</v>
      </c>
      <c r="E149" s="606"/>
      <c r="F149" s="606"/>
      <c r="G149" s="606"/>
      <c r="H149" s="606"/>
      <c r="I149" s="606"/>
      <c r="J149" s="606"/>
      <c r="K149" s="606"/>
      <c r="L149" s="606"/>
      <c r="M149" s="607"/>
    </row>
    <row r="150" spans="2:13" x14ac:dyDescent="0.25">
      <c r="B150" s="602"/>
      <c r="C150" s="603"/>
      <c r="D150" s="608"/>
      <c r="E150" s="608"/>
      <c r="F150" s="608"/>
      <c r="G150" s="608"/>
      <c r="H150" s="608"/>
      <c r="I150" s="608"/>
      <c r="J150" s="608"/>
      <c r="K150" s="608"/>
      <c r="L150" s="608"/>
      <c r="M150" s="609"/>
    </row>
    <row r="151" spans="2:13" x14ac:dyDescent="0.25">
      <c r="B151" s="602"/>
      <c r="C151" s="603"/>
      <c r="D151" s="610" t="str">
        <f>+D5</f>
        <v>PAGO QUINCENAL DEL 16 AL 30 DE ABRIL DEL 2025</v>
      </c>
      <c r="E151" s="610"/>
      <c r="F151" s="610"/>
      <c r="G151" s="610"/>
      <c r="H151" s="610"/>
      <c r="I151" s="610"/>
      <c r="J151" s="610"/>
      <c r="K151" s="610"/>
      <c r="L151" s="610"/>
      <c r="M151" s="611"/>
    </row>
    <row r="152" spans="2:13" ht="46.5" customHeight="1" thickBot="1" x14ac:dyDescent="0.3">
      <c r="B152" s="604"/>
      <c r="C152" s="605"/>
      <c r="D152" s="598"/>
      <c r="E152" s="598"/>
      <c r="F152" s="598"/>
      <c r="G152" s="598"/>
      <c r="H152" s="598"/>
      <c r="I152" s="598"/>
      <c r="J152" s="598"/>
      <c r="K152" s="598"/>
      <c r="L152" s="598"/>
      <c r="M152" s="599"/>
    </row>
    <row r="153" spans="2:13" ht="15" customHeight="1" x14ac:dyDescent="0.25">
      <c r="B153" s="636" t="s">
        <v>2</v>
      </c>
      <c r="C153" s="637"/>
      <c r="D153" s="594" t="s">
        <v>65</v>
      </c>
      <c r="E153" s="595"/>
      <c r="F153" s="595"/>
      <c r="G153" s="595"/>
      <c r="H153" s="595"/>
      <c r="I153" s="595"/>
      <c r="J153" s="595"/>
      <c r="K153" s="595"/>
      <c r="L153" s="595"/>
      <c r="M153" s="596"/>
    </row>
    <row r="154" spans="2:13" ht="15.75" customHeight="1" thickBot="1" x14ac:dyDescent="0.3">
      <c r="B154" s="592"/>
      <c r="C154" s="593"/>
      <c r="D154" s="597"/>
      <c r="E154" s="598"/>
      <c r="F154" s="598"/>
      <c r="G154" s="598"/>
      <c r="H154" s="598"/>
      <c r="I154" s="598"/>
      <c r="J154" s="598"/>
      <c r="K154" s="598"/>
      <c r="L154" s="598"/>
      <c r="M154" s="599"/>
    </row>
    <row r="155" spans="2:13" ht="60.75" thickBot="1" x14ac:dyDescent="0.3">
      <c r="B155" s="176" t="s">
        <v>11</v>
      </c>
      <c r="C155" s="17" t="s">
        <v>4</v>
      </c>
      <c r="D155" s="18" t="s">
        <v>13</v>
      </c>
      <c r="E155" s="21" t="s">
        <v>28</v>
      </c>
      <c r="F155" s="19" t="s">
        <v>5</v>
      </c>
      <c r="G155" s="106" t="s">
        <v>6</v>
      </c>
      <c r="H155" s="6" t="s">
        <v>7</v>
      </c>
      <c r="I155" s="21" t="s">
        <v>89</v>
      </c>
      <c r="J155" s="96" t="s">
        <v>8</v>
      </c>
      <c r="K155" s="161" t="s">
        <v>105</v>
      </c>
      <c r="L155" s="19" t="s">
        <v>9</v>
      </c>
      <c r="M155" s="18" t="s">
        <v>10</v>
      </c>
    </row>
    <row r="156" spans="2:13" ht="30.75" thickBot="1" x14ac:dyDescent="0.3">
      <c r="B156" s="55">
        <v>36</v>
      </c>
      <c r="C156" s="115" t="s">
        <v>66</v>
      </c>
      <c r="D156" s="147" t="s">
        <v>67</v>
      </c>
      <c r="E156" s="255">
        <v>330.33333333333331</v>
      </c>
      <c r="F156" s="255">
        <f>ROUND(E156*G156,0)</f>
        <v>4955</v>
      </c>
      <c r="G156" s="24">
        <v>15</v>
      </c>
      <c r="H156" s="60"/>
      <c r="I156" s="59"/>
      <c r="J156" s="261">
        <v>0</v>
      </c>
      <c r="K156" s="120">
        <f>ROUND((E156*2)*J156,0)</f>
        <v>0</v>
      </c>
      <c r="L156" s="59">
        <f>F156+I156+K156</f>
        <v>4955</v>
      </c>
      <c r="M156" s="58"/>
    </row>
    <row r="157" spans="2:13" ht="30.75" thickBot="1" x14ac:dyDescent="0.3">
      <c r="B157" s="61">
        <v>37</v>
      </c>
      <c r="C157" s="116" t="s">
        <v>68</v>
      </c>
      <c r="D157" s="76" t="s">
        <v>67</v>
      </c>
      <c r="E157" s="255">
        <v>330.33333333333331</v>
      </c>
      <c r="F157" s="255">
        <f>ROUND(E157*G157,0)</f>
        <v>4955</v>
      </c>
      <c r="G157" s="25">
        <v>15</v>
      </c>
      <c r="H157" s="62"/>
      <c r="I157" s="52"/>
      <c r="J157" s="261">
        <v>0</v>
      </c>
      <c r="K157" s="120">
        <f>ROUND((E157*2)*J157,0)</f>
        <v>0</v>
      </c>
      <c r="L157" s="59">
        <f>F157+I157+K157</f>
        <v>4955</v>
      </c>
      <c r="M157" s="50"/>
    </row>
    <row r="158" spans="2:13" ht="16.5" customHeight="1" thickBot="1" x14ac:dyDescent="0.35">
      <c r="B158" s="133"/>
      <c r="C158" s="134" t="s">
        <v>129</v>
      </c>
      <c r="D158" s="647"/>
      <c r="E158" s="648"/>
      <c r="F158" s="648"/>
      <c r="G158" s="648"/>
      <c r="H158" s="648"/>
      <c r="I158" s="648"/>
      <c r="J158" s="648"/>
      <c r="K158" s="649"/>
      <c r="L158" s="135">
        <f>L156+L157</f>
        <v>9910</v>
      </c>
      <c r="M158" s="244"/>
    </row>
    <row r="159" spans="2:13" ht="24" customHeight="1" thickBot="1" x14ac:dyDescent="0.3">
      <c r="B159" s="42"/>
      <c r="C159" s="42"/>
      <c r="D159" s="42"/>
      <c r="E159" s="42"/>
      <c r="F159" s="254"/>
      <c r="G159" s="42"/>
      <c r="H159" s="42"/>
      <c r="I159" s="42"/>
      <c r="J159" s="42"/>
      <c r="K159" s="42"/>
      <c r="L159" s="42"/>
      <c r="M159" s="42"/>
    </row>
    <row r="160" spans="2:13" x14ac:dyDescent="0.25">
      <c r="B160" s="612"/>
      <c r="C160" s="613"/>
      <c r="D160" s="618" t="s">
        <v>0</v>
      </c>
      <c r="E160" s="618"/>
      <c r="F160" s="618"/>
      <c r="G160" s="618"/>
      <c r="H160" s="618"/>
      <c r="I160" s="618"/>
      <c r="J160" s="618"/>
      <c r="K160" s="618"/>
      <c r="L160" s="618"/>
      <c r="M160" s="619"/>
    </row>
    <row r="161" spans="2:13" x14ac:dyDescent="0.25">
      <c r="B161" s="614"/>
      <c r="C161" s="615"/>
      <c r="D161" s="620"/>
      <c r="E161" s="620"/>
      <c r="F161" s="620"/>
      <c r="G161" s="620"/>
      <c r="H161" s="620"/>
      <c r="I161" s="620"/>
      <c r="J161" s="620"/>
      <c r="K161" s="620"/>
      <c r="L161" s="620"/>
      <c r="M161" s="621"/>
    </row>
    <row r="162" spans="2:13" ht="18" customHeight="1" x14ac:dyDescent="0.25">
      <c r="B162" s="614"/>
      <c r="C162" s="615"/>
      <c r="D162" s="610" t="str">
        <f>+D5</f>
        <v>PAGO QUINCENAL DEL 16 AL 30 DE ABRIL DEL 2025</v>
      </c>
      <c r="E162" s="610"/>
      <c r="F162" s="610"/>
      <c r="G162" s="610"/>
      <c r="H162" s="610"/>
      <c r="I162" s="610"/>
      <c r="J162" s="610"/>
      <c r="K162" s="610"/>
      <c r="L162" s="610"/>
      <c r="M162" s="611"/>
    </row>
    <row r="163" spans="2:13" ht="5.25" customHeight="1" thickBot="1" x14ac:dyDescent="0.3">
      <c r="B163" s="616"/>
      <c r="C163" s="617"/>
      <c r="D163" s="598"/>
      <c r="E163" s="598"/>
      <c r="F163" s="598"/>
      <c r="G163" s="598"/>
      <c r="H163" s="598"/>
      <c r="I163" s="598"/>
      <c r="J163" s="598"/>
      <c r="K163" s="598"/>
      <c r="L163" s="598"/>
      <c r="M163" s="599"/>
    </row>
    <row r="164" spans="2:13" ht="15" customHeight="1" x14ac:dyDescent="0.25">
      <c r="B164" s="656" t="s">
        <v>2</v>
      </c>
      <c r="C164" s="657"/>
      <c r="D164" s="630" t="s">
        <v>69</v>
      </c>
      <c r="E164" s="631"/>
      <c r="F164" s="631"/>
      <c r="G164" s="631"/>
      <c r="H164" s="631"/>
      <c r="I164" s="631"/>
      <c r="J164" s="631"/>
      <c r="K164" s="631"/>
      <c r="L164" s="631"/>
      <c r="M164" s="632"/>
    </row>
    <row r="165" spans="2:13" ht="14.25" customHeight="1" thickBot="1" x14ac:dyDescent="0.3">
      <c r="B165" s="628"/>
      <c r="C165" s="629"/>
      <c r="D165" s="633"/>
      <c r="E165" s="624"/>
      <c r="F165" s="624"/>
      <c r="G165" s="624"/>
      <c r="H165" s="624"/>
      <c r="I165" s="624"/>
      <c r="J165" s="624"/>
      <c r="K165" s="624"/>
      <c r="L165" s="624"/>
      <c r="M165" s="625"/>
    </row>
    <row r="166" spans="2:13" ht="36.75" customHeight="1" thickBot="1" x14ac:dyDescent="0.3">
      <c r="B166" s="174" t="s">
        <v>11</v>
      </c>
      <c r="C166" s="47" t="s">
        <v>4</v>
      </c>
      <c r="D166" s="61" t="s">
        <v>13</v>
      </c>
      <c r="E166" s="73" t="s">
        <v>28</v>
      </c>
      <c r="F166" s="74" t="s">
        <v>5</v>
      </c>
      <c r="G166" s="136" t="s">
        <v>6</v>
      </c>
      <c r="H166" s="6" t="s">
        <v>7</v>
      </c>
      <c r="I166" s="19" t="s">
        <v>89</v>
      </c>
      <c r="J166" s="106" t="s">
        <v>8</v>
      </c>
      <c r="K166" s="161" t="s">
        <v>105</v>
      </c>
      <c r="L166" s="74" t="s">
        <v>9</v>
      </c>
      <c r="M166" s="61" t="s">
        <v>10</v>
      </c>
    </row>
    <row r="167" spans="2:13" ht="28.5" customHeight="1" thickBot="1" x14ac:dyDescent="0.3">
      <c r="B167" s="264">
        <v>38</v>
      </c>
      <c r="C167" s="265" t="s">
        <v>157</v>
      </c>
      <c r="D167" s="266" t="s">
        <v>87</v>
      </c>
      <c r="E167" s="74">
        <v>319.2</v>
      </c>
      <c r="F167" s="50">
        <f>ROUND(E167*G167,0)</f>
        <v>4788</v>
      </c>
      <c r="G167" s="60">
        <v>15</v>
      </c>
      <c r="H167" s="60"/>
      <c r="I167" s="59"/>
      <c r="J167" s="13"/>
      <c r="K167" s="58"/>
      <c r="L167" s="59">
        <f>F167+I167+K167</f>
        <v>4788</v>
      </c>
      <c r="M167" s="55"/>
    </row>
    <row r="168" spans="2:13" ht="28.5" customHeight="1" thickBot="1" x14ac:dyDescent="0.3">
      <c r="B168" s="264">
        <v>39</v>
      </c>
      <c r="C168" s="265" t="s">
        <v>196</v>
      </c>
      <c r="D168" s="266" t="s">
        <v>195</v>
      </c>
      <c r="E168" s="74">
        <v>506</v>
      </c>
      <c r="F168" s="50">
        <f>ROUND(E168*G168,0)</f>
        <v>7590</v>
      </c>
      <c r="G168" s="60">
        <v>15</v>
      </c>
      <c r="H168" s="60"/>
      <c r="I168" s="59"/>
      <c r="J168" s="13"/>
      <c r="K168" s="58"/>
      <c r="L168" s="59">
        <f>F168+I168+K168</f>
        <v>7590</v>
      </c>
      <c r="M168" s="55"/>
    </row>
    <row r="169" spans="2:13" ht="28.5" customHeight="1" thickBot="1" x14ac:dyDescent="0.3">
      <c r="B169" s="264">
        <v>40</v>
      </c>
      <c r="C169" s="74" t="s">
        <v>197</v>
      </c>
      <c r="D169" s="266" t="s">
        <v>195</v>
      </c>
      <c r="E169" s="74">
        <v>506</v>
      </c>
      <c r="F169" s="50">
        <f>ROUND(E169*G169,0)</f>
        <v>7590</v>
      </c>
      <c r="G169" s="60">
        <v>15</v>
      </c>
      <c r="H169" s="60"/>
      <c r="I169" s="59"/>
      <c r="J169" s="13"/>
      <c r="K169" s="58"/>
      <c r="L169" s="59">
        <f>F169+I169+K169</f>
        <v>7590</v>
      </c>
      <c r="M169" s="55"/>
    </row>
    <row r="170" spans="2:13" ht="28.5" customHeight="1" thickBot="1" x14ac:dyDescent="0.3">
      <c r="B170" s="264">
        <v>41</v>
      </c>
      <c r="C170" s="292" t="s">
        <v>198</v>
      </c>
      <c r="D170" s="266" t="s">
        <v>195</v>
      </c>
      <c r="E170" s="74">
        <v>506</v>
      </c>
      <c r="F170" s="50">
        <f>ROUND(E170*G170,0)</f>
        <v>7590</v>
      </c>
      <c r="G170" s="60">
        <v>15</v>
      </c>
      <c r="H170" s="60"/>
      <c r="I170" s="59"/>
      <c r="J170" s="13"/>
      <c r="K170" s="58"/>
      <c r="L170" s="59">
        <f>F170+I170+K170</f>
        <v>7590</v>
      </c>
      <c r="M170" s="55"/>
    </row>
    <row r="171" spans="2:13" ht="30" customHeight="1" thickBot="1" x14ac:dyDescent="0.3">
      <c r="B171" s="55">
        <v>42</v>
      </c>
      <c r="C171" s="185" t="s">
        <v>148</v>
      </c>
      <c r="D171" s="147" t="s">
        <v>141</v>
      </c>
      <c r="E171" s="258">
        <v>460</v>
      </c>
      <c r="F171" s="50">
        <f>ROUND(E171*G171,0)</f>
        <v>6900</v>
      </c>
      <c r="G171" s="60">
        <v>15</v>
      </c>
      <c r="H171" s="60"/>
      <c r="I171" s="59"/>
      <c r="J171" s="13"/>
      <c r="K171" s="58"/>
      <c r="L171" s="59">
        <f>F171+I171+K171</f>
        <v>6900</v>
      </c>
      <c r="M171" s="57"/>
    </row>
    <row r="172" spans="2:13" ht="17.25" customHeight="1" thickBot="1" x14ac:dyDescent="0.3">
      <c r="B172" s="47"/>
      <c r="C172" s="173" t="s">
        <v>129</v>
      </c>
      <c r="D172" s="650"/>
      <c r="E172" s="651"/>
      <c r="F172" s="651"/>
      <c r="G172" s="651"/>
      <c r="H172" s="651"/>
      <c r="I172" s="651"/>
      <c r="J172" s="651"/>
      <c r="K172" s="652"/>
      <c r="L172" s="141">
        <f>L171+L167+L168+L169+L170</f>
        <v>34458</v>
      </c>
      <c r="M172" s="53"/>
    </row>
    <row r="173" spans="2:13" ht="15.75" thickBot="1" x14ac:dyDescent="0.3"/>
    <row r="174" spans="2:13" x14ac:dyDescent="0.25">
      <c r="B174" s="600"/>
      <c r="C174" s="601"/>
      <c r="D174" s="606" t="s">
        <v>0</v>
      </c>
      <c r="E174" s="606"/>
      <c r="F174" s="606"/>
      <c r="G174" s="606"/>
      <c r="H174" s="606"/>
      <c r="I174" s="606"/>
      <c r="J174" s="606"/>
      <c r="K174" s="606"/>
      <c r="L174" s="606"/>
      <c r="M174" s="607"/>
    </row>
    <row r="175" spans="2:13" x14ac:dyDescent="0.25">
      <c r="B175" s="602"/>
      <c r="C175" s="603"/>
      <c r="D175" s="608"/>
      <c r="E175" s="608"/>
      <c r="F175" s="608"/>
      <c r="G175" s="608"/>
      <c r="H175" s="608"/>
      <c r="I175" s="608"/>
      <c r="J175" s="608"/>
      <c r="K175" s="608"/>
      <c r="L175" s="608"/>
      <c r="M175" s="609"/>
    </row>
    <row r="176" spans="2:13" x14ac:dyDescent="0.25">
      <c r="B176" s="602"/>
      <c r="C176" s="603"/>
      <c r="D176" s="610" t="str">
        <f>+D5</f>
        <v>PAGO QUINCENAL DEL 16 AL 30 DE ABRIL DEL 2025</v>
      </c>
      <c r="E176" s="610"/>
      <c r="F176" s="610"/>
      <c r="G176" s="610"/>
      <c r="H176" s="610"/>
      <c r="I176" s="610"/>
      <c r="J176" s="610"/>
      <c r="K176" s="610"/>
      <c r="L176" s="610"/>
      <c r="M176" s="611"/>
    </row>
    <row r="177" spans="2:13" ht="19.5" customHeight="1" thickBot="1" x14ac:dyDescent="0.3">
      <c r="B177" s="604"/>
      <c r="C177" s="605"/>
      <c r="D177" s="598"/>
      <c r="E177" s="598"/>
      <c r="F177" s="598"/>
      <c r="G177" s="598"/>
      <c r="H177" s="598"/>
      <c r="I177" s="598"/>
      <c r="J177" s="598"/>
      <c r="K177" s="598"/>
      <c r="L177" s="598"/>
      <c r="M177" s="599"/>
    </row>
    <row r="178" spans="2:13" ht="15" customHeight="1" x14ac:dyDescent="0.25">
      <c r="B178" s="636" t="s">
        <v>2</v>
      </c>
      <c r="C178" s="637"/>
      <c r="D178" s="594" t="s">
        <v>79</v>
      </c>
      <c r="E178" s="595"/>
      <c r="F178" s="595"/>
      <c r="G178" s="595"/>
      <c r="H178" s="595"/>
      <c r="I178" s="595"/>
      <c r="J178" s="595"/>
      <c r="K178" s="595"/>
      <c r="L178" s="595"/>
      <c r="M178" s="596"/>
    </row>
    <row r="179" spans="2:13" ht="15.75" customHeight="1" thickBot="1" x14ac:dyDescent="0.3">
      <c r="B179" s="592"/>
      <c r="C179" s="593"/>
      <c r="D179" s="597"/>
      <c r="E179" s="598"/>
      <c r="F179" s="598"/>
      <c r="G179" s="598"/>
      <c r="H179" s="598"/>
      <c r="I179" s="598"/>
      <c r="J179" s="598"/>
      <c r="K179" s="598"/>
      <c r="L179" s="598"/>
      <c r="M179" s="599"/>
    </row>
    <row r="180" spans="2:13" ht="60.75" thickBot="1" x14ac:dyDescent="0.3">
      <c r="B180" s="176" t="s">
        <v>11</v>
      </c>
      <c r="C180" s="17" t="s">
        <v>4</v>
      </c>
      <c r="D180" s="18" t="s">
        <v>13</v>
      </c>
      <c r="E180" s="21" t="s">
        <v>28</v>
      </c>
      <c r="F180" s="19" t="s">
        <v>5</v>
      </c>
      <c r="G180" s="106" t="s">
        <v>6</v>
      </c>
      <c r="H180" s="6" t="s">
        <v>7</v>
      </c>
      <c r="I180" s="79" t="s">
        <v>89</v>
      </c>
      <c r="J180" s="160" t="s">
        <v>8</v>
      </c>
      <c r="K180" s="161" t="s">
        <v>105</v>
      </c>
      <c r="L180" s="19" t="s">
        <v>9</v>
      </c>
      <c r="M180" s="18" t="s">
        <v>10</v>
      </c>
    </row>
    <row r="181" spans="2:13" ht="25.5" thickBot="1" x14ac:dyDescent="0.3">
      <c r="B181" s="18">
        <v>43</v>
      </c>
      <c r="C181" s="193" t="s">
        <v>75</v>
      </c>
      <c r="D181" s="194" t="s">
        <v>80</v>
      </c>
      <c r="E181" s="255">
        <v>338.4</v>
      </c>
      <c r="F181" s="50">
        <f>ROUND(E181*G181,0)</f>
        <v>5076</v>
      </c>
      <c r="G181" s="62">
        <v>15</v>
      </c>
      <c r="H181" s="62"/>
      <c r="I181" s="52"/>
      <c r="J181" s="13"/>
      <c r="K181" s="50"/>
      <c r="L181" s="219">
        <f>F181+I181+K181</f>
        <v>5076</v>
      </c>
      <c r="M181" s="48"/>
    </row>
    <row r="182" spans="2:13" ht="15" customHeight="1" thickBot="1" x14ac:dyDescent="0.3">
      <c r="B182" s="95"/>
      <c r="C182" s="97" t="s">
        <v>129</v>
      </c>
      <c r="D182" s="638"/>
      <c r="E182" s="639"/>
      <c r="F182" s="639"/>
      <c r="G182" s="639"/>
      <c r="H182" s="639"/>
      <c r="I182" s="639"/>
      <c r="J182" s="639"/>
      <c r="K182" s="640"/>
      <c r="L182" s="99">
        <f>L181</f>
        <v>5076</v>
      </c>
      <c r="M182" s="3"/>
    </row>
    <row r="183" spans="2:13" ht="15" customHeight="1" x14ac:dyDescent="0.25">
      <c r="C183" s="207"/>
      <c r="D183" s="277"/>
      <c r="E183" s="277"/>
      <c r="F183" s="277"/>
      <c r="G183" s="277"/>
      <c r="H183" s="277"/>
      <c r="I183" s="277"/>
      <c r="J183" s="277"/>
      <c r="K183" s="277"/>
      <c r="L183" s="204"/>
    </row>
    <row r="184" spans="2:13" ht="15.75" thickBot="1" x14ac:dyDescent="0.3"/>
    <row r="185" spans="2:13" x14ac:dyDescent="0.25">
      <c r="B185" s="600"/>
      <c r="C185" s="601"/>
      <c r="D185" s="606" t="s">
        <v>0</v>
      </c>
      <c r="E185" s="606"/>
      <c r="F185" s="606"/>
      <c r="G185" s="606"/>
      <c r="H185" s="606"/>
      <c r="I185" s="606"/>
      <c r="J185" s="606"/>
      <c r="K185" s="606"/>
      <c r="L185" s="606"/>
      <c r="M185" s="607"/>
    </row>
    <row r="186" spans="2:13" x14ac:dyDescent="0.25">
      <c r="B186" s="602"/>
      <c r="C186" s="603"/>
      <c r="D186" s="608"/>
      <c r="E186" s="608"/>
      <c r="F186" s="608"/>
      <c r="G186" s="608"/>
      <c r="H186" s="608"/>
      <c r="I186" s="608"/>
      <c r="J186" s="608"/>
      <c r="K186" s="608"/>
      <c r="L186" s="608"/>
      <c r="M186" s="609"/>
    </row>
    <row r="187" spans="2:13" x14ac:dyDescent="0.25">
      <c r="B187" s="602"/>
      <c r="C187" s="603"/>
      <c r="D187" s="664" t="str">
        <f>+D5</f>
        <v>PAGO QUINCENAL DEL 16 AL 30 DE ABRIL DEL 2025</v>
      </c>
      <c r="E187" s="664"/>
      <c r="F187" s="664"/>
      <c r="G187" s="664"/>
      <c r="H187" s="664"/>
      <c r="I187" s="664"/>
      <c r="J187" s="664"/>
      <c r="K187" s="664"/>
      <c r="L187" s="664"/>
      <c r="M187" s="665"/>
    </row>
    <row r="188" spans="2:13" ht="13.5" customHeight="1" thickBot="1" x14ac:dyDescent="0.3">
      <c r="B188" s="604"/>
      <c r="C188" s="605"/>
      <c r="D188" s="662"/>
      <c r="E188" s="662"/>
      <c r="F188" s="662"/>
      <c r="G188" s="662"/>
      <c r="H188" s="662"/>
      <c r="I188" s="662"/>
      <c r="J188" s="662"/>
      <c r="K188" s="662"/>
      <c r="L188" s="662"/>
      <c r="M188" s="663"/>
    </row>
    <row r="189" spans="2:13" ht="15" customHeight="1" x14ac:dyDescent="0.25">
      <c r="B189" s="636" t="s">
        <v>2</v>
      </c>
      <c r="C189" s="637"/>
      <c r="D189" s="658" t="s">
        <v>76</v>
      </c>
      <c r="E189" s="659"/>
      <c r="F189" s="659"/>
      <c r="G189" s="659"/>
      <c r="H189" s="659"/>
      <c r="I189" s="659"/>
      <c r="J189" s="659"/>
      <c r="K189" s="659"/>
      <c r="L189" s="659"/>
      <c r="M189" s="660"/>
    </row>
    <row r="190" spans="2:13" ht="15.75" customHeight="1" thickBot="1" x14ac:dyDescent="0.3">
      <c r="B190" s="592"/>
      <c r="C190" s="593"/>
      <c r="D190" s="661"/>
      <c r="E190" s="662"/>
      <c r="F190" s="662"/>
      <c r="G190" s="662"/>
      <c r="H190" s="662"/>
      <c r="I190" s="662"/>
      <c r="J190" s="662"/>
      <c r="K190" s="662"/>
      <c r="L190" s="662"/>
      <c r="M190" s="663"/>
    </row>
    <row r="191" spans="2:13" ht="60.75" thickBot="1" x14ac:dyDescent="0.3">
      <c r="B191" s="176" t="s">
        <v>11</v>
      </c>
      <c r="C191" s="17" t="s">
        <v>4</v>
      </c>
      <c r="D191" s="18" t="s">
        <v>13</v>
      </c>
      <c r="E191" s="21" t="s">
        <v>28</v>
      </c>
      <c r="F191" s="19" t="s">
        <v>5</v>
      </c>
      <c r="G191" s="106" t="s">
        <v>6</v>
      </c>
      <c r="H191" s="6" t="s">
        <v>7</v>
      </c>
      <c r="I191" s="79" t="s">
        <v>89</v>
      </c>
      <c r="J191" s="160" t="s">
        <v>8</v>
      </c>
      <c r="K191" s="161" t="s">
        <v>105</v>
      </c>
      <c r="L191" s="19" t="s">
        <v>9</v>
      </c>
      <c r="M191" s="18" t="s">
        <v>10</v>
      </c>
    </row>
    <row r="192" spans="2:13" ht="30.75" thickBot="1" x14ac:dyDescent="0.3">
      <c r="B192" s="61">
        <v>44</v>
      </c>
      <c r="C192" s="195" t="s">
        <v>77</v>
      </c>
      <c r="D192" s="76" t="s">
        <v>76</v>
      </c>
      <c r="E192" s="255">
        <f>6347.25/15</f>
        <v>423.15</v>
      </c>
      <c r="F192" s="50">
        <f>ROUND(E192*G192,0)</f>
        <v>6347</v>
      </c>
      <c r="G192" s="62">
        <v>15</v>
      </c>
      <c r="H192" s="62"/>
      <c r="I192" s="52"/>
      <c r="J192" s="13"/>
      <c r="K192" s="50"/>
      <c r="L192" s="219">
        <f>F192+I192+K192</f>
        <v>6347</v>
      </c>
      <c r="M192" s="48"/>
    </row>
    <row r="193" spans="2:13" ht="18.75" customHeight="1" thickBot="1" x14ac:dyDescent="0.3">
      <c r="B193" s="95"/>
      <c r="C193" s="97" t="s">
        <v>131</v>
      </c>
      <c r="D193" s="638"/>
      <c r="E193" s="639"/>
      <c r="F193" s="639"/>
      <c r="G193" s="639"/>
      <c r="H193" s="639"/>
      <c r="I193" s="639"/>
      <c r="J193" s="639"/>
      <c r="K193" s="640"/>
      <c r="L193" s="99">
        <f>L192</f>
        <v>6347</v>
      </c>
      <c r="M193" s="3"/>
    </row>
    <row r="194" spans="2:13" ht="23.25" customHeight="1" thickBot="1" x14ac:dyDescent="0.3"/>
    <row r="195" spans="2:13" x14ac:dyDescent="0.25">
      <c r="B195" s="600"/>
      <c r="C195" s="601"/>
      <c r="D195" s="606" t="s">
        <v>0</v>
      </c>
      <c r="E195" s="606"/>
      <c r="F195" s="606"/>
      <c r="G195" s="606"/>
      <c r="H195" s="606"/>
      <c r="I195" s="606"/>
      <c r="J195" s="606"/>
      <c r="K195" s="606"/>
      <c r="L195" s="606"/>
      <c r="M195" s="607"/>
    </row>
    <row r="196" spans="2:13" x14ac:dyDescent="0.25">
      <c r="B196" s="602"/>
      <c r="C196" s="603"/>
      <c r="D196" s="608"/>
      <c r="E196" s="608"/>
      <c r="F196" s="608"/>
      <c r="G196" s="608"/>
      <c r="H196" s="608"/>
      <c r="I196" s="608"/>
      <c r="J196" s="608"/>
      <c r="K196" s="608"/>
      <c r="L196" s="608"/>
      <c r="M196" s="609"/>
    </row>
    <row r="197" spans="2:13" x14ac:dyDescent="0.25">
      <c r="B197" s="602"/>
      <c r="C197" s="603"/>
      <c r="D197" s="610" t="str">
        <f>+D5</f>
        <v>PAGO QUINCENAL DEL 16 AL 30 DE ABRIL DEL 2025</v>
      </c>
      <c r="E197" s="610"/>
      <c r="F197" s="610"/>
      <c r="G197" s="610"/>
      <c r="H197" s="610"/>
      <c r="I197" s="610"/>
      <c r="J197" s="610"/>
      <c r="K197" s="610"/>
      <c r="L197" s="610"/>
      <c r="M197" s="611"/>
    </row>
    <row r="198" spans="2:13" ht="48.75" customHeight="1" thickBot="1" x14ac:dyDescent="0.3">
      <c r="B198" s="604"/>
      <c r="C198" s="605"/>
      <c r="D198" s="598"/>
      <c r="E198" s="598"/>
      <c r="F198" s="598"/>
      <c r="G198" s="598"/>
      <c r="H198" s="598"/>
      <c r="I198" s="598"/>
      <c r="J198" s="598"/>
      <c r="K198" s="598"/>
      <c r="L198" s="598"/>
      <c r="M198" s="599"/>
    </row>
    <row r="199" spans="2:13" ht="15" customHeight="1" x14ac:dyDescent="0.25">
      <c r="B199" s="636" t="s">
        <v>2</v>
      </c>
      <c r="C199" s="637"/>
      <c r="D199" s="594" t="s">
        <v>78</v>
      </c>
      <c r="E199" s="595"/>
      <c r="F199" s="595"/>
      <c r="G199" s="595"/>
      <c r="H199" s="595"/>
      <c r="I199" s="595"/>
      <c r="J199" s="595"/>
      <c r="K199" s="595"/>
      <c r="L199" s="595"/>
      <c r="M199" s="596"/>
    </row>
    <row r="200" spans="2:13" ht="15.75" customHeight="1" thickBot="1" x14ac:dyDescent="0.3">
      <c r="B200" s="592"/>
      <c r="C200" s="593"/>
      <c r="D200" s="597"/>
      <c r="E200" s="598"/>
      <c r="F200" s="598"/>
      <c r="G200" s="598"/>
      <c r="H200" s="598"/>
      <c r="I200" s="598"/>
      <c r="J200" s="598"/>
      <c r="K200" s="598"/>
      <c r="L200" s="598"/>
      <c r="M200" s="599"/>
    </row>
    <row r="201" spans="2:13" ht="60.75" thickBot="1" x14ac:dyDescent="0.3">
      <c r="B201" s="175" t="s">
        <v>11</v>
      </c>
      <c r="C201" s="17" t="s">
        <v>4</v>
      </c>
      <c r="D201" s="18" t="s">
        <v>13</v>
      </c>
      <c r="E201" s="21" t="s">
        <v>28</v>
      </c>
      <c r="F201" s="19" t="s">
        <v>5</v>
      </c>
      <c r="G201" s="106" t="s">
        <v>6</v>
      </c>
      <c r="H201" s="6" t="s">
        <v>7</v>
      </c>
      <c r="I201" s="79" t="s">
        <v>89</v>
      </c>
      <c r="J201" s="160" t="s">
        <v>8</v>
      </c>
      <c r="K201" s="161" t="s">
        <v>105</v>
      </c>
      <c r="L201" s="19" t="s">
        <v>9</v>
      </c>
      <c r="M201" s="18" t="s">
        <v>10</v>
      </c>
    </row>
    <row r="202" spans="2:13" ht="30.75" thickBot="1" x14ac:dyDescent="0.3">
      <c r="B202" s="18">
        <v>45</v>
      </c>
      <c r="C202" s="196" t="s">
        <v>81</v>
      </c>
      <c r="D202" s="76" t="s">
        <v>82</v>
      </c>
      <c r="E202" s="255">
        <v>319.2</v>
      </c>
      <c r="F202" s="50">
        <f>ROUND(E202*G202,0)</f>
        <v>4788</v>
      </c>
      <c r="G202" s="62">
        <v>15</v>
      </c>
      <c r="H202" s="62"/>
      <c r="I202" s="49"/>
      <c r="J202" s="50"/>
      <c r="K202" s="48"/>
      <c r="L202" s="219">
        <f>F202+I202+K202</f>
        <v>4788</v>
      </c>
      <c r="M202" s="48"/>
    </row>
    <row r="203" spans="2:13" ht="30.75" thickBot="1" x14ac:dyDescent="0.3">
      <c r="B203" s="17">
        <v>46</v>
      </c>
      <c r="C203" s="287" t="s">
        <v>199</v>
      </c>
      <c r="D203" s="76" t="s">
        <v>200</v>
      </c>
      <c r="E203" s="255">
        <v>319.2</v>
      </c>
      <c r="F203" s="50">
        <f>ROUND(E203*G203,0)</f>
        <v>4788</v>
      </c>
      <c r="G203" s="62">
        <v>15</v>
      </c>
      <c r="H203" s="62"/>
      <c r="I203" s="49"/>
      <c r="J203" s="50"/>
      <c r="K203" s="48"/>
      <c r="L203" s="219">
        <f>F203+I203+K203</f>
        <v>4788</v>
      </c>
      <c r="M203" s="53"/>
    </row>
    <row r="204" spans="2:13" ht="16.5" customHeight="1" thickBot="1" x14ac:dyDescent="0.3">
      <c r="B204" s="95"/>
      <c r="C204" s="97" t="s">
        <v>129</v>
      </c>
      <c r="D204" s="638"/>
      <c r="E204" s="639"/>
      <c r="F204" s="639"/>
      <c r="G204" s="639"/>
      <c r="H204" s="639"/>
      <c r="I204" s="639"/>
      <c r="J204" s="639"/>
      <c r="K204" s="640"/>
      <c r="L204" s="99">
        <f>L202+L203</f>
        <v>9576</v>
      </c>
      <c r="M204" s="3"/>
    </row>
    <row r="205" spans="2:13" ht="16.5" customHeight="1" x14ac:dyDescent="0.25">
      <c r="C205" s="207"/>
      <c r="D205" s="277"/>
      <c r="E205" s="277"/>
      <c r="F205" s="277"/>
      <c r="G205" s="277"/>
      <c r="H205" s="277"/>
      <c r="I205" s="277"/>
      <c r="J205" s="277"/>
      <c r="K205" s="277"/>
      <c r="L205" s="204"/>
    </row>
    <row r="206" spans="2:13" ht="15.75" thickBot="1" x14ac:dyDescent="0.3"/>
    <row r="207" spans="2:13" x14ac:dyDescent="0.25">
      <c r="B207" s="600"/>
      <c r="C207" s="601"/>
      <c r="D207" s="606" t="s">
        <v>0</v>
      </c>
      <c r="E207" s="606"/>
      <c r="F207" s="606"/>
      <c r="G207" s="606"/>
      <c r="H207" s="606"/>
      <c r="I207" s="606"/>
      <c r="J207" s="606"/>
      <c r="K207" s="606"/>
      <c r="L207" s="606"/>
      <c r="M207" s="607"/>
    </row>
    <row r="208" spans="2:13" x14ac:dyDescent="0.25">
      <c r="B208" s="602"/>
      <c r="C208" s="603"/>
      <c r="D208" s="608"/>
      <c r="E208" s="608"/>
      <c r="F208" s="608"/>
      <c r="G208" s="608"/>
      <c r="H208" s="608"/>
      <c r="I208" s="608"/>
      <c r="J208" s="608"/>
      <c r="K208" s="608"/>
      <c r="L208" s="608"/>
      <c r="M208" s="609"/>
    </row>
    <row r="209" spans="2:13" x14ac:dyDescent="0.25">
      <c r="B209" s="602"/>
      <c r="C209" s="603"/>
      <c r="D209" s="664" t="str">
        <f>+D5</f>
        <v>PAGO QUINCENAL DEL 16 AL 30 DE ABRIL DEL 2025</v>
      </c>
      <c r="E209" s="664"/>
      <c r="F209" s="664"/>
      <c r="G209" s="664"/>
      <c r="H209" s="664"/>
      <c r="I209" s="664"/>
      <c r="J209" s="664"/>
      <c r="K209" s="664"/>
      <c r="L209" s="664"/>
      <c r="M209" s="665"/>
    </row>
    <row r="210" spans="2:13" ht="23.25" customHeight="1" thickBot="1" x14ac:dyDescent="0.3">
      <c r="B210" s="604"/>
      <c r="C210" s="605"/>
      <c r="D210" s="662"/>
      <c r="E210" s="662"/>
      <c r="F210" s="662"/>
      <c r="G210" s="662"/>
      <c r="H210" s="662"/>
      <c r="I210" s="662"/>
      <c r="J210" s="662"/>
      <c r="K210" s="662"/>
      <c r="L210" s="662"/>
      <c r="M210" s="663"/>
    </row>
    <row r="211" spans="2:13" ht="15" customHeight="1" x14ac:dyDescent="0.25">
      <c r="B211" s="636" t="s">
        <v>2</v>
      </c>
      <c r="C211" s="637"/>
      <c r="D211" s="658" t="s">
        <v>145</v>
      </c>
      <c r="E211" s="659"/>
      <c r="F211" s="659"/>
      <c r="G211" s="659"/>
      <c r="H211" s="659"/>
      <c r="I211" s="659"/>
      <c r="J211" s="659"/>
      <c r="K211" s="659"/>
      <c r="L211" s="659"/>
      <c r="M211" s="660"/>
    </row>
    <row r="212" spans="2:13" ht="15.75" customHeight="1" thickBot="1" x14ac:dyDescent="0.3">
      <c r="B212" s="592"/>
      <c r="C212" s="593"/>
      <c r="D212" s="661"/>
      <c r="E212" s="662"/>
      <c r="F212" s="662"/>
      <c r="G212" s="662"/>
      <c r="H212" s="662"/>
      <c r="I212" s="662"/>
      <c r="J212" s="662"/>
      <c r="K212" s="662"/>
      <c r="L212" s="662"/>
      <c r="M212" s="663"/>
    </row>
    <row r="213" spans="2:13" ht="60.75" thickBot="1" x14ac:dyDescent="0.3">
      <c r="B213" s="175" t="s">
        <v>11</v>
      </c>
      <c r="C213" s="17" t="s">
        <v>4</v>
      </c>
      <c r="D213" s="18" t="s">
        <v>13</v>
      </c>
      <c r="E213" s="21" t="s">
        <v>28</v>
      </c>
      <c r="F213" s="19" t="s">
        <v>5</v>
      </c>
      <c r="G213" s="106" t="s">
        <v>6</v>
      </c>
      <c r="H213" s="77" t="s">
        <v>7</v>
      </c>
      <c r="I213" s="79" t="s">
        <v>89</v>
      </c>
      <c r="J213" s="160" t="s">
        <v>8</v>
      </c>
      <c r="K213" s="161" t="s">
        <v>105</v>
      </c>
      <c r="L213" s="19" t="s">
        <v>9</v>
      </c>
      <c r="M213" s="18" t="s">
        <v>10</v>
      </c>
    </row>
    <row r="214" spans="2:13" ht="30.75" thickBot="1" x14ac:dyDescent="0.3">
      <c r="B214" s="61">
        <v>47</v>
      </c>
      <c r="C214" s="251" t="s">
        <v>146</v>
      </c>
      <c r="D214" s="76" t="s">
        <v>147</v>
      </c>
      <c r="E214" s="255">
        <v>271.86666666666667</v>
      </c>
      <c r="F214" s="50">
        <f>ROUND(E214*G214,0)</f>
        <v>4078</v>
      </c>
      <c r="G214" s="62">
        <v>15</v>
      </c>
      <c r="H214" s="62"/>
      <c r="I214" s="179"/>
      <c r="J214" s="198"/>
      <c r="K214" s="178"/>
      <c r="L214" s="239">
        <f>F214+I214+K214</f>
        <v>4078</v>
      </c>
      <c r="M214" s="48"/>
    </row>
    <row r="215" spans="2:13" ht="14.25" customHeight="1" thickBot="1" x14ac:dyDescent="0.3">
      <c r="B215" s="47"/>
      <c r="C215" s="242" t="s">
        <v>129</v>
      </c>
      <c r="D215" s="641"/>
      <c r="E215" s="642"/>
      <c r="F215" s="642"/>
      <c r="G215" s="642"/>
      <c r="H215" s="642"/>
      <c r="I215" s="642"/>
      <c r="J215" s="642"/>
      <c r="K215" s="643"/>
      <c r="L215" s="275">
        <f>L214</f>
        <v>4078</v>
      </c>
      <c r="M215" s="53"/>
    </row>
    <row r="216" spans="2:13" ht="26.25" customHeight="1" thickBot="1" x14ac:dyDescent="0.35">
      <c r="C216" s="203"/>
      <c r="L216" s="39"/>
    </row>
    <row r="217" spans="2:13" x14ac:dyDescent="0.25">
      <c r="B217" s="600"/>
      <c r="C217" s="601"/>
      <c r="D217" s="606" t="s">
        <v>0</v>
      </c>
      <c r="E217" s="606"/>
      <c r="F217" s="606"/>
      <c r="G217" s="606"/>
      <c r="H217" s="606"/>
      <c r="I217" s="606"/>
      <c r="J217" s="606"/>
      <c r="K217" s="606"/>
      <c r="L217" s="606"/>
      <c r="M217" s="607"/>
    </row>
    <row r="218" spans="2:13" x14ac:dyDescent="0.25">
      <c r="B218" s="602"/>
      <c r="C218" s="603"/>
      <c r="D218" s="608"/>
      <c r="E218" s="608"/>
      <c r="F218" s="608"/>
      <c r="G218" s="608"/>
      <c r="H218" s="608"/>
      <c r="I218" s="608"/>
      <c r="J218" s="608"/>
      <c r="K218" s="608"/>
      <c r="L218" s="608"/>
      <c r="M218" s="609"/>
    </row>
    <row r="219" spans="2:13" ht="23.25" customHeight="1" x14ac:dyDescent="0.25">
      <c r="B219" s="602"/>
      <c r="C219" s="603"/>
      <c r="D219" s="664" t="str">
        <f>+D5</f>
        <v>PAGO QUINCENAL DEL 16 AL 30 DE ABRIL DEL 2025</v>
      </c>
      <c r="E219" s="664"/>
      <c r="F219" s="664"/>
      <c r="G219" s="664"/>
      <c r="H219" s="664"/>
      <c r="I219" s="664"/>
      <c r="J219" s="664"/>
      <c r="K219" s="664"/>
      <c r="L219" s="664"/>
      <c r="M219" s="665"/>
    </row>
    <row r="220" spans="2:13" ht="13.5" customHeight="1" thickBot="1" x14ac:dyDescent="0.3">
      <c r="B220" s="604"/>
      <c r="C220" s="605"/>
      <c r="D220" s="662"/>
      <c r="E220" s="662"/>
      <c r="F220" s="662"/>
      <c r="G220" s="662"/>
      <c r="H220" s="662"/>
      <c r="I220" s="662"/>
      <c r="J220" s="662"/>
      <c r="K220" s="662"/>
      <c r="L220" s="662"/>
      <c r="M220" s="663"/>
    </row>
    <row r="221" spans="2:13" ht="15" customHeight="1" x14ac:dyDescent="0.25">
      <c r="B221" s="636" t="s">
        <v>2</v>
      </c>
      <c r="C221" s="637"/>
      <c r="D221" s="658" t="s">
        <v>190</v>
      </c>
      <c r="E221" s="659"/>
      <c r="F221" s="659"/>
      <c r="G221" s="659"/>
      <c r="H221" s="659"/>
      <c r="I221" s="659"/>
      <c r="J221" s="659"/>
      <c r="K221" s="659"/>
      <c r="L221" s="659"/>
      <c r="M221" s="660"/>
    </row>
    <row r="222" spans="2:13" ht="15.75" customHeight="1" thickBot="1" x14ac:dyDescent="0.3">
      <c r="B222" s="592"/>
      <c r="C222" s="593"/>
      <c r="D222" s="661"/>
      <c r="E222" s="662"/>
      <c r="F222" s="662"/>
      <c r="G222" s="662"/>
      <c r="H222" s="662"/>
      <c r="I222" s="662"/>
      <c r="J222" s="662"/>
      <c r="K222" s="662"/>
      <c r="L222" s="662"/>
      <c r="M222" s="663"/>
    </row>
    <row r="223" spans="2:13" ht="60.75" thickBot="1" x14ac:dyDescent="0.3">
      <c r="B223" s="175" t="s">
        <v>11</v>
      </c>
      <c r="C223" s="17" t="s">
        <v>4</v>
      </c>
      <c r="D223" s="18" t="s">
        <v>13</v>
      </c>
      <c r="E223" s="21" t="s">
        <v>28</v>
      </c>
      <c r="F223" s="19" t="s">
        <v>5</v>
      </c>
      <c r="G223" s="106" t="s">
        <v>6</v>
      </c>
      <c r="H223" s="77" t="s">
        <v>7</v>
      </c>
      <c r="I223" s="79" t="s">
        <v>89</v>
      </c>
      <c r="J223" s="160" t="s">
        <v>8</v>
      </c>
      <c r="K223" s="161" t="s">
        <v>105</v>
      </c>
      <c r="L223" s="19" t="s">
        <v>9</v>
      </c>
      <c r="M223" s="18" t="s">
        <v>10</v>
      </c>
    </row>
    <row r="224" spans="2:13" ht="30" customHeight="1" thickBot="1" x14ac:dyDescent="0.3">
      <c r="B224" s="18">
        <v>48</v>
      </c>
      <c r="C224" s="196" t="s">
        <v>95</v>
      </c>
      <c r="D224" s="194" t="s">
        <v>97</v>
      </c>
      <c r="E224" s="255">
        <v>514.66666666666663</v>
      </c>
      <c r="F224" s="50">
        <f>ROUND(E224*G224,0)</f>
        <v>7720</v>
      </c>
      <c r="G224" s="25">
        <v>15</v>
      </c>
      <c r="H224" s="25">
        <v>0</v>
      </c>
      <c r="I224" s="119">
        <f>ROUND((E224/4)*H224,0)</f>
        <v>0</v>
      </c>
      <c r="J224" s="13"/>
      <c r="K224" s="13"/>
      <c r="L224" s="249">
        <f>F224+I224+K224</f>
        <v>7720</v>
      </c>
      <c r="M224" s="1"/>
    </row>
    <row r="225" spans="2:13" ht="18" customHeight="1" thickBot="1" x14ac:dyDescent="0.3">
      <c r="B225" s="17"/>
      <c r="C225" s="247" t="s">
        <v>129</v>
      </c>
      <c r="D225" s="644"/>
      <c r="E225" s="645"/>
      <c r="F225" s="645"/>
      <c r="G225" s="645"/>
      <c r="H225" s="645"/>
      <c r="I225" s="645"/>
      <c r="J225" s="645"/>
      <c r="K225" s="646"/>
      <c r="L225" s="238">
        <f>L224</f>
        <v>7720</v>
      </c>
      <c r="M225" s="3"/>
    </row>
    <row r="226" spans="2:13" ht="31.5" customHeight="1" x14ac:dyDescent="0.25">
      <c r="B226" s="271"/>
      <c r="C226" s="272"/>
      <c r="D226" s="273"/>
      <c r="E226" s="273"/>
      <c r="F226" s="273"/>
      <c r="G226" s="273"/>
      <c r="H226" s="273"/>
      <c r="I226" s="273"/>
      <c r="J226" s="273"/>
      <c r="K226" s="273"/>
      <c r="L226" s="274"/>
    </row>
    <row r="227" spans="2:13" ht="12.75" customHeight="1" thickBot="1" x14ac:dyDescent="0.3"/>
    <row r="228" spans="2:13" x14ac:dyDescent="0.25">
      <c r="B228" s="600"/>
      <c r="C228" s="601"/>
      <c r="D228" s="666" t="s">
        <v>0</v>
      </c>
      <c r="E228" s="666"/>
      <c r="F228" s="666"/>
      <c r="G228" s="666"/>
      <c r="H228" s="666"/>
      <c r="I228" s="666"/>
      <c r="J228" s="666"/>
      <c r="K228" s="666"/>
      <c r="L228" s="666"/>
      <c r="M228" s="667"/>
    </row>
    <row r="229" spans="2:13" x14ac:dyDescent="0.25">
      <c r="B229" s="602"/>
      <c r="C229" s="603"/>
      <c r="D229" s="668"/>
      <c r="E229" s="668"/>
      <c r="F229" s="668"/>
      <c r="G229" s="668"/>
      <c r="H229" s="668"/>
      <c r="I229" s="668"/>
      <c r="J229" s="668"/>
      <c r="K229" s="668"/>
      <c r="L229" s="668"/>
      <c r="M229" s="669"/>
    </row>
    <row r="230" spans="2:13" x14ac:dyDescent="0.25">
      <c r="B230" s="602"/>
      <c r="C230" s="603"/>
      <c r="D230" s="670" t="str">
        <f>+D5</f>
        <v>PAGO QUINCENAL DEL 16 AL 30 DE ABRIL DEL 2025</v>
      </c>
      <c r="E230" s="670"/>
      <c r="F230" s="670"/>
      <c r="G230" s="670"/>
      <c r="H230" s="670"/>
      <c r="I230" s="670"/>
      <c r="J230" s="670"/>
      <c r="K230" s="670"/>
      <c r="L230" s="670"/>
      <c r="M230" s="671"/>
    </row>
    <row r="231" spans="2:13" ht="16.5" customHeight="1" thickBot="1" x14ac:dyDescent="0.3">
      <c r="B231" s="604"/>
      <c r="C231" s="605"/>
      <c r="D231" s="672"/>
      <c r="E231" s="672"/>
      <c r="F231" s="672"/>
      <c r="G231" s="672"/>
      <c r="H231" s="672"/>
      <c r="I231" s="672"/>
      <c r="J231" s="672"/>
      <c r="K231" s="672"/>
      <c r="L231" s="672"/>
      <c r="M231" s="673"/>
    </row>
    <row r="232" spans="2:13" ht="15" customHeight="1" x14ac:dyDescent="0.25">
      <c r="B232" s="636" t="s">
        <v>2</v>
      </c>
      <c r="C232" s="637"/>
      <c r="D232" s="594" t="s">
        <v>115</v>
      </c>
      <c r="E232" s="595"/>
      <c r="F232" s="595"/>
      <c r="G232" s="595"/>
      <c r="H232" s="595"/>
      <c r="I232" s="595"/>
      <c r="J232" s="595"/>
      <c r="K232" s="595"/>
      <c r="L232" s="595"/>
      <c r="M232" s="596"/>
    </row>
    <row r="233" spans="2:13" ht="6.75" customHeight="1" thickBot="1" x14ac:dyDescent="0.3">
      <c r="B233" s="592"/>
      <c r="C233" s="593"/>
      <c r="D233" s="597"/>
      <c r="E233" s="598"/>
      <c r="F233" s="598"/>
      <c r="G233" s="598"/>
      <c r="H233" s="598"/>
      <c r="I233" s="598"/>
      <c r="J233" s="598"/>
      <c r="K233" s="598"/>
      <c r="L233" s="598"/>
      <c r="M233" s="599"/>
    </row>
    <row r="234" spans="2:13" ht="60.75" thickBot="1" x14ac:dyDescent="0.3">
      <c r="B234" s="176" t="s">
        <v>11</v>
      </c>
      <c r="C234" s="17" t="s">
        <v>4</v>
      </c>
      <c r="D234" s="18" t="s">
        <v>13</v>
      </c>
      <c r="E234" s="143" t="s">
        <v>28</v>
      </c>
      <c r="F234" s="19" t="s">
        <v>5</v>
      </c>
      <c r="G234" s="106" t="s">
        <v>6</v>
      </c>
      <c r="H234" s="77" t="s">
        <v>7</v>
      </c>
      <c r="I234" s="77" t="s">
        <v>89</v>
      </c>
      <c r="J234" s="160" t="s">
        <v>8</v>
      </c>
      <c r="K234" s="161" t="s">
        <v>105</v>
      </c>
      <c r="L234" s="19" t="s">
        <v>9</v>
      </c>
      <c r="M234" s="18" t="s">
        <v>10</v>
      </c>
    </row>
    <row r="235" spans="2:13" ht="27" thickBot="1" x14ac:dyDescent="0.3">
      <c r="B235" s="17">
        <v>49</v>
      </c>
      <c r="C235" s="97" t="s">
        <v>116</v>
      </c>
      <c r="D235" s="200" t="s">
        <v>117</v>
      </c>
      <c r="E235" s="255">
        <v>284.33</v>
      </c>
      <c r="F235" s="50">
        <f>ROUND(E235*G235,0)</f>
        <v>4265</v>
      </c>
      <c r="G235" s="25">
        <v>15</v>
      </c>
      <c r="H235" s="25">
        <v>0</v>
      </c>
      <c r="I235" s="119">
        <f>ROUND((E235/4)*H235,0)</f>
        <v>0</v>
      </c>
      <c r="J235" s="13"/>
      <c r="K235" s="13"/>
      <c r="L235" s="263">
        <f>F235+I235+K235</f>
        <v>4265</v>
      </c>
      <c r="M235" s="3"/>
    </row>
    <row r="236" spans="2:13" ht="19.5" customHeight="1" thickBot="1" x14ac:dyDescent="0.3">
      <c r="B236" s="95"/>
      <c r="C236" s="97" t="s">
        <v>129</v>
      </c>
      <c r="D236" s="638"/>
      <c r="E236" s="639"/>
      <c r="F236" s="639"/>
      <c r="G236" s="639"/>
      <c r="H236" s="639"/>
      <c r="I236" s="639"/>
      <c r="J236" s="639"/>
      <c r="K236" s="640"/>
      <c r="L236" s="267">
        <f>L235</f>
        <v>4265</v>
      </c>
      <c r="M236" s="3"/>
    </row>
    <row r="237" spans="2:13" ht="15.75" thickBot="1" x14ac:dyDescent="0.3"/>
    <row r="238" spans="2:13" ht="27.75" customHeight="1" x14ac:dyDescent="0.25">
      <c r="B238" s="600"/>
      <c r="C238" s="601"/>
      <c r="D238" s="606" t="s">
        <v>0</v>
      </c>
      <c r="E238" s="606"/>
      <c r="F238" s="606"/>
      <c r="G238" s="606"/>
      <c r="H238" s="606"/>
      <c r="I238" s="606"/>
      <c r="J238" s="606"/>
      <c r="K238" s="606"/>
      <c r="L238" s="606"/>
      <c r="M238" s="607"/>
    </row>
    <row r="239" spans="2:13" x14ac:dyDescent="0.25">
      <c r="B239" s="602"/>
      <c r="C239" s="603"/>
      <c r="D239" s="608"/>
      <c r="E239" s="608"/>
      <c r="F239" s="608"/>
      <c r="G239" s="608"/>
      <c r="H239" s="608"/>
      <c r="I239" s="608"/>
      <c r="J239" s="608"/>
      <c r="K239" s="608"/>
      <c r="L239" s="608"/>
      <c r="M239" s="609"/>
    </row>
    <row r="240" spans="2:13" x14ac:dyDescent="0.25">
      <c r="B240" s="602"/>
      <c r="C240" s="603"/>
      <c r="D240" s="610" t="str">
        <f>+D5</f>
        <v>PAGO QUINCENAL DEL 16 AL 30 DE ABRIL DEL 2025</v>
      </c>
      <c r="E240" s="610"/>
      <c r="F240" s="610"/>
      <c r="G240" s="610"/>
      <c r="H240" s="610"/>
      <c r="I240" s="610"/>
      <c r="J240" s="610"/>
      <c r="K240" s="610"/>
      <c r="L240" s="610"/>
      <c r="M240" s="611"/>
    </row>
    <row r="241" spans="2:13" ht="31.5" customHeight="1" thickBot="1" x14ac:dyDescent="0.3">
      <c r="B241" s="604"/>
      <c r="C241" s="605"/>
      <c r="D241" s="598"/>
      <c r="E241" s="598"/>
      <c r="F241" s="598"/>
      <c r="G241" s="598"/>
      <c r="H241" s="598"/>
      <c r="I241" s="598"/>
      <c r="J241" s="598"/>
      <c r="K241" s="598"/>
      <c r="L241" s="598"/>
      <c r="M241" s="599"/>
    </row>
    <row r="242" spans="2:13" ht="15" customHeight="1" x14ac:dyDescent="0.25">
      <c r="B242" s="636" t="s">
        <v>2</v>
      </c>
      <c r="C242" s="637"/>
      <c r="D242" s="594" t="s">
        <v>120</v>
      </c>
      <c r="E242" s="595"/>
      <c r="F242" s="595"/>
      <c r="G242" s="595"/>
      <c r="H242" s="595"/>
      <c r="I242" s="595"/>
      <c r="J242" s="595"/>
      <c r="K242" s="595"/>
      <c r="L242" s="595"/>
      <c r="M242" s="596"/>
    </row>
    <row r="243" spans="2:13" ht="15.75" customHeight="1" thickBot="1" x14ac:dyDescent="0.3">
      <c r="B243" s="592"/>
      <c r="C243" s="593"/>
      <c r="D243" s="597"/>
      <c r="E243" s="598"/>
      <c r="F243" s="598"/>
      <c r="G243" s="598"/>
      <c r="H243" s="598"/>
      <c r="I243" s="598"/>
      <c r="J243" s="598"/>
      <c r="K243" s="598"/>
      <c r="L243" s="598"/>
      <c r="M243" s="599"/>
    </row>
    <row r="244" spans="2:13" ht="60.75" thickBot="1" x14ac:dyDescent="0.3">
      <c r="B244" s="176" t="s">
        <v>11</v>
      </c>
      <c r="C244" s="17" t="s">
        <v>4</v>
      </c>
      <c r="D244" s="18" t="s">
        <v>13</v>
      </c>
      <c r="E244" s="143" t="s">
        <v>28</v>
      </c>
      <c r="F244" s="19" t="s">
        <v>5</v>
      </c>
      <c r="G244" s="106" t="s">
        <v>6</v>
      </c>
      <c r="H244" s="77" t="s">
        <v>7</v>
      </c>
      <c r="I244" s="77" t="s">
        <v>89</v>
      </c>
      <c r="J244" s="160" t="s">
        <v>8</v>
      </c>
      <c r="K244" s="161" t="s">
        <v>105</v>
      </c>
      <c r="L244" s="19" t="s">
        <v>9</v>
      </c>
      <c r="M244" s="18" t="s">
        <v>10</v>
      </c>
    </row>
    <row r="245" spans="2:13" ht="30.75" thickBot="1" x14ac:dyDescent="0.3">
      <c r="B245" s="17">
        <v>50</v>
      </c>
      <c r="C245" s="184" t="s">
        <v>119</v>
      </c>
      <c r="D245" s="200" t="s">
        <v>121</v>
      </c>
      <c r="E245" s="255">
        <v>319.2</v>
      </c>
      <c r="F245" s="50">
        <f>ROUND(E245*G245,0)</f>
        <v>4788</v>
      </c>
      <c r="G245" s="25">
        <v>15</v>
      </c>
      <c r="H245" s="2"/>
      <c r="I245" s="13"/>
      <c r="J245" s="13"/>
      <c r="K245" s="14"/>
      <c r="L245" s="248">
        <f>F245+I245+K245</f>
        <v>4788</v>
      </c>
      <c r="M245" s="3"/>
    </row>
    <row r="246" spans="2:13" ht="18" customHeight="1" thickBot="1" x14ac:dyDescent="0.3">
      <c r="B246" s="95"/>
      <c r="C246" s="184" t="s">
        <v>129</v>
      </c>
      <c r="D246" s="638"/>
      <c r="E246" s="639"/>
      <c r="F246" s="639"/>
      <c r="G246" s="639"/>
      <c r="H246" s="639"/>
      <c r="I246" s="639"/>
      <c r="J246" s="639"/>
      <c r="K246" s="640"/>
      <c r="L246" s="99">
        <f>L245</f>
        <v>4788</v>
      </c>
      <c r="M246" s="3"/>
    </row>
    <row r="247" spans="2:13" ht="60.75" customHeight="1" thickBot="1" x14ac:dyDescent="0.3">
      <c r="B247" s="269"/>
      <c r="C247" s="217"/>
      <c r="D247" s="268"/>
      <c r="E247" s="268"/>
      <c r="F247" s="268"/>
      <c r="G247" s="268"/>
      <c r="H247" s="268"/>
      <c r="I247" s="268"/>
      <c r="J247" s="268"/>
      <c r="K247" s="268"/>
      <c r="L247" s="270"/>
      <c r="M247" s="10"/>
    </row>
    <row r="248" spans="2:13" ht="30" customHeight="1" x14ac:dyDescent="0.25">
      <c r="B248" s="600"/>
      <c r="C248" s="601"/>
      <c r="D248" s="606" t="s">
        <v>0</v>
      </c>
      <c r="E248" s="606"/>
      <c r="F248" s="606"/>
      <c r="G248" s="606"/>
      <c r="H248" s="606"/>
      <c r="I248" s="606"/>
      <c r="J248" s="606"/>
      <c r="K248" s="606"/>
      <c r="L248" s="606"/>
      <c r="M248" s="607"/>
    </row>
    <row r="249" spans="2:13" ht="24" customHeight="1" x14ac:dyDescent="0.25">
      <c r="B249" s="602"/>
      <c r="C249" s="603"/>
      <c r="D249" s="608"/>
      <c r="E249" s="608"/>
      <c r="F249" s="608"/>
      <c r="G249" s="608"/>
      <c r="H249" s="608"/>
      <c r="I249" s="608"/>
      <c r="J249" s="608"/>
      <c r="K249" s="608"/>
      <c r="L249" s="608"/>
      <c r="M249" s="609"/>
    </row>
    <row r="250" spans="2:13" ht="18.75" customHeight="1" thickBot="1" x14ac:dyDescent="0.3">
      <c r="B250" s="602"/>
      <c r="C250" s="603"/>
      <c r="D250" s="664" t="str">
        <f>+D5</f>
        <v>PAGO QUINCENAL DEL 16 AL 30 DE ABRIL DEL 2025</v>
      </c>
      <c r="E250" s="664"/>
      <c r="F250" s="664"/>
      <c r="G250" s="664"/>
      <c r="H250" s="664"/>
      <c r="I250" s="664"/>
      <c r="J250" s="664"/>
      <c r="K250" s="664"/>
      <c r="L250" s="664"/>
      <c r="M250" s="665"/>
    </row>
    <row r="251" spans="2:13" ht="17.25" hidden="1" customHeight="1" x14ac:dyDescent="0.25">
      <c r="B251" s="604"/>
      <c r="C251" s="605"/>
      <c r="D251" s="662"/>
      <c r="E251" s="662"/>
      <c r="F251" s="662"/>
      <c r="G251" s="662"/>
      <c r="H251" s="662"/>
      <c r="I251" s="662"/>
      <c r="J251" s="662"/>
      <c r="K251" s="662"/>
      <c r="L251" s="662"/>
      <c r="M251" s="663"/>
    </row>
    <row r="252" spans="2:13" ht="30" customHeight="1" x14ac:dyDescent="0.25">
      <c r="B252" s="636" t="s">
        <v>2</v>
      </c>
      <c r="C252" s="637"/>
      <c r="D252" s="658" t="s">
        <v>158</v>
      </c>
      <c r="E252" s="659"/>
      <c r="F252" s="659"/>
      <c r="G252" s="659"/>
      <c r="H252" s="659"/>
      <c r="I252" s="659"/>
      <c r="J252" s="659"/>
      <c r="K252" s="659"/>
      <c r="L252" s="659"/>
      <c r="M252" s="660"/>
    </row>
    <row r="253" spans="2:13" ht="11.25" customHeight="1" thickBot="1" x14ac:dyDescent="0.3">
      <c r="B253" s="592"/>
      <c r="C253" s="593"/>
      <c r="D253" s="661"/>
      <c r="E253" s="662"/>
      <c r="F253" s="662"/>
      <c r="G253" s="662"/>
      <c r="H253" s="662"/>
      <c r="I253" s="662"/>
      <c r="J253" s="662"/>
      <c r="K253" s="662"/>
      <c r="L253" s="662"/>
      <c r="M253" s="663"/>
    </row>
    <row r="254" spans="2:13" ht="60.75" thickBot="1" x14ac:dyDescent="0.3">
      <c r="B254" s="175" t="s">
        <v>11</v>
      </c>
      <c r="C254" s="17" t="s">
        <v>4</v>
      </c>
      <c r="D254" s="18" t="s">
        <v>13</v>
      </c>
      <c r="E254" s="21" t="s">
        <v>28</v>
      </c>
      <c r="F254" s="19" t="s">
        <v>5</v>
      </c>
      <c r="G254" s="106" t="s">
        <v>6</v>
      </c>
      <c r="H254" s="77" t="s">
        <v>7</v>
      </c>
      <c r="I254" s="79" t="s">
        <v>89</v>
      </c>
      <c r="J254" s="160" t="s">
        <v>8</v>
      </c>
      <c r="K254" s="161" t="s">
        <v>105</v>
      </c>
      <c r="L254" s="19" t="s">
        <v>9</v>
      </c>
      <c r="M254" s="18" t="s">
        <v>10</v>
      </c>
    </row>
    <row r="255" spans="2:13" ht="30.75" thickBot="1" x14ac:dyDescent="0.3">
      <c r="B255" s="18">
        <v>51</v>
      </c>
      <c r="C255" s="196" t="s">
        <v>203</v>
      </c>
      <c r="D255" s="194" t="s">
        <v>159</v>
      </c>
      <c r="E255" s="255">
        <v>441.76</v>
      </c>
      <c r="F255" s="50">
        <f>ROUND(E255*G255,0)</f>
        <v>2651</v>
      </c>
      <c r="G255" s="25">
        <v>6</v>
      </c>
      <c r="H255" s="25"/>
      <c r="I255" s="14"/>
      <c r="J255" s="13"/>
      <c r="K255" s="13"/>
      <c r="L255" s="249">
        <f>F255+I255+K255</f>
        <v>2651</v>
      </c>
      <c r="M255" s="1"/>
    </row>
    <row r="256" spans="2:13" ht="25.5" thickBot="1" x14ac:dyDescent="0.3">
      <c r="B256" s="17">
        <v>52</v>
      </c>
      <c r="C256" s="287" t="s">
        <v>201</v>
      </c>
      <c r="D256" s="194" t="s">
        <v>159</v>
      </c>
      <c r="E256" s="255">
        <v>441.76</v>
      </c>
      <c r="F256" s="50">
        <f>ROUND(E256*G256,0)</f>
        <v>6626</v>
      </c>
      <c r="G256" s="25">
        <v>15</v>
      </c>
      <c r="H256" s="25"/>
      <c r="I256" s="14"/>
      <c r="J256" s="13"/>
      <c r="K256" s="13"/>
      <c r="L256" s="263">
        <f>F256+I256+K256</f>
        <v>6626</v>
      </c>
      <c r="M256" s="3"/>
    </row>
    <row r="257" spans="2:13" ht="16.5" thickBot="1" x14ac:dyDescent="0.3">
      <c r="B257" s="17"/>
      <c r="C257" s="247" t="s">
        <v>129</v>
      </c>
      <c r="D257" s="644"/>
      <c r="E257" s="645"/>
      <c r="F257" s="645"/>
      <c r="G257" s="645"/>
      <c r="H257" s="645"/>
      <c r="I257" s="645"/>
      <c r="J257" s="645"/>
      <c r="K257" s="646"/>
      <c r="L257" s="238">
        <f>L255+L256</f>
        <v>9277</v>
      </c>
      <c r="M257" s="3"/>
    </row>
    <row r="258" spans="2:13" ht="15.75" x14ac:dyDescent="0.25">
      <c r="B258" s="271"/>
      <c r="C258" s="272"/>
      <c r="D258" s="273"/>
      <c r="E258" s="273"/>
      <c r="F258" s="273"/>
      <c r="G258" s="273"/>
      <c r="H258" s="273"/>
      <c r="I258" s="273"/>
      <c r="J258" s="273"/>
      <c r="K258" s="273"/>
      <c r="L258" s="274"/>
    </row>
    <row r="259" spans="2:13" ht="15" customHeight="1" thickBot="1" x14ac:dyDescent="0.3">
      <c r="B259" s="271"/>
      <c r="C259" s="272"/>
      <c r="D259" s="273"/>
      <c r="E259" s="273"/>
      <c r="F259" s="273"/>
      <c r="G259" s="273"/>
      <c r="H259" s="273"/>
      <c r="I259" s="273"/>
      <c r="J259" s="273"/>
      <c r="K259" s="273"/>
      <c r="L259" s="274"/>
    </row>
    <row r="260" spans="2:13" ht="15" customHeight="1" x14ac:dyDescent="0.25">
      <c r="B260" s="600"/>
      <c r="C260" s="601"/>
      <c r="D260" s="606" t="s">
        <v>0</v>
      </c>
      <c r="E260" s="606"/>
      <c r="F260" s="606"/>
      <c r="G260" s="606"/>
      <c r="H260" s="606"/>
      <c r="I260" s="606"/>
      <c r="J260" s="606"/>
      <c r="K260" s="606"/>
      <c r="L260" s="606"/>
      <c r="M260" s="607"/>
    </row>
    <row r="261" spans="2:13" ht="15" customHeight="1" x14ac:dyDescent="0.25">
      <c r="B261" s="602"/>
      <c r="C261" s="603"/>
      <c r="D261" s="608"/>
      <c r="E261" s="608"/>
      <c r="F261" s="608"/>
      <c r="G261" s="608"/>
      <c r="H261" s="608"/>
      <c r="I261" s="608"/>
      <c r="J261" s="608"/>
      <c r="K261" s="608"/>
      <c r="L261" s="608"/>
      <c r="M261" s="609"/>
    </row>
    <row r="262" spans="2:13" ht="15.75" customHeight="1" x14ac:dyDescent="0.25">
      <c r="B262" s="602"/>
      <c r="C262" s="603"/>
      <c r="D262" s="610" t="str">
        <f>D250</f>
        <v>PAGO QUINCENAL DEL 16 AL 30 DE ABRIL DEL 2025</v>
      </c>
      <c r="E262" s="610"/>
      <c r="F262" s="610"/>
      <c r="G262" s="610"/>
      <c r="H262" s="610"/>
      <c r="I262" s="610"/>
      <c r="J262" s="610"/>
      <c r="K262" s="610"/>
      <c r="L262" s="610"/>
      <c r="M262" s="611"/>
    </row>
    <row r="263" spans="2:13" ht="15" customHeight="1" thickBot="1" x14ac:dyDescent="0.3">
      <c r="B263" s="604"/>
      <c r="C263" s="605"/>
      <c r="D263" s="598"/>
      <c r="E263" s="598"/>
      <c r="F263" s="598"/>
      <c r="G263" s="598"/>
      <c r="H263" s="598"/>
      <c r="I263" s="598"/>
      <c r="J263" s="598"/>
      <c r="K263" s="598"/>
      <c r="L263" s="598"/>
      <c r="M263" s="599"/>
    </row>
    <row r="264" spans="2:13" ht="44.25" customHeight="1" x14ac:dyDescent="0.25">
      <c r="B264" s="636" t="s">
        <v>2</v>
      </c>
      <c r="C264" s="637"/>
      <c r="D264" s="594" t="s">
        <v>172</v>
      </c>
      <c r="E264" s="595"/>
      <c r="F264" s="595"/>
      <c r="G264" s="595"/>
      <c r="H264" s="595"/>
      <c r="I264" s="595"/>
      <c r="J264" s="595"/>
      <c r="K264" s="595"/>
      <c r="L264" s="595"/>
      <c r="M264" s="596"/>
    </row>
    <row r="265" spans="2:13" ht="3.75" customHeight="1" thickBot="1" x14ac:dyDescent="0.3">
      <c r="B265" s="592"/>
      <c r="C265" s="593"/>
      <c r="D265" s="597"/>
      <c r="E265" s="598"/>
      <c r="F265" s="598"/>
      <c r="G265" s="598"/>
      <c r="H265" s="598"/>
      <c r="I265" s="598"/>
      <c r="J265" s="598"/>
      <c r="K265" s="598"/>
      <c r="L265" s="598"/>
      <c r="M265" s="599"/>
    </row>
    <row r="266" spans="2:13" ht="43.5" customHeight="1" thickBot="1" x14ac:dyDescent="0.3">
      <c r="B266" s="176" t="s">
        <v>11</v>
      </c>
      <c r="C266" s="17" t="s">
        <v>4</v>
      </c>
      <c r="D266" s="18" t="s">
        <v>13</v>
      </c>
      <c r="E266" s="143" t="s">
        <v>28</v>
      </c>
      <c r="F266" s="19" t="s">
        <v>136</v>
      </c>
      <c r="G266" s="106" t="s">
        <v>6</v>
      </c>
      <c r="H266" s="77" t="s">
        <v>7</v>
      </c>
      <c r="I266" s="77" t="s">
        <v>89</v>
      </c>
      <c r="J266" s="160" t="s">
        <v>8</v>
      </c>
      <c r="K266" s="161" t="s">
        <v>105</v>
      </c>
      <c r="L266" s="19" t="s">
        <v>9</v>
      </c>
      <c r="M266" s="18" t="s">
        <v>10</v>
      </c>
    </row>
    <row r="267" spans="2:13" ht="29.25" customHeight="1" thickBot="1" x14ac:dyDescent="0.3">
      <c r="B267" s="17">
        <v>53</v>
      </c>
      <c r="C267" s="246" t="s">
        <v>170</v>
      </c>
      <c r="D267" s="250" t="s">
        <v>171</v>
      </c>
      <c r="E267" s="255">
        <v>400</v>
      </c>
      <c r="F267" s="50">
        <f>ROUND(E267*G267,0)</f>
        <v>6000</v>
      </c>
      <c r="G267" s="25">
        <v>15</v>
      </c>
      <c r="H267" s="25"/>
      <c r="I267" s="14"/>
      <c r="J267" s="13"/>
      <c r="K267" s="13"/>
      <c r="L267" s="249">
        <f>F267+I267+K267</f>
        <v>6000</v>
      </c>
      <c r="M267" s="3"/>
    </row>
    <row r="268" spans="2:13" ht="15.75" customHeight="1" thickBot="1" x14ac:dyDescent="0.3">
      <c r="B268" s="95"/>
      <c r="C268" s="184" t="s">
        <v>129</v>
      </c>
      <c r="D268" s="638"/>
      <c r="E268" s="639"/>
      <c r="F268" s="639"/>
      <c r="G268" s="639"/>
      <c r="H268" s="639"/>
      <c r="I268" s="639"/>
      <c r="J268" s="639"/>
      <c r="K268" s="640"/>
      <c r="L268" s="99">
        <f>L267</f>
        <v>6000</v>
      </c>
      <c r="M268" s="3"/>
    </row>
    <row r="269" spans="2:13" ht="15.75" customHeight="1" x14ac:dyDescent="0.25">
      <c r="C269" s="279"/>
      <c r="D269" s="277"/>
      <c r="E269" s="277"/>
      <c r="F269" s="277"/>
      <c r="G269" s="277"/>
      <c r="H269" s="277"/>
      <c r="I269" s="277"/>
      <c r="J269" s="277"/>
      <c r="K269" s="277"/>
      <c r="L269" s="204"/>
    </row>
    <row r="270" spans="2:13" ht="15.75" customHeight="1" thickBot="1" x14ac:dyDescent="0.3">
      <c r="C270" s="279"/>
      <c r="D270" s="277"/>
      <c r="E270" s="277"/>
      <c r="F270" s="277"/>
      <c r="G270" s="277"/>
      <c r="H270" s="277"/>
      <c r="I270" s="277"/>
      <c r="J270" s="277"/>
      <c r="K270" s="277"/>
      <c r="L270" s="204"/>
    </row>
    <row r="271" spans="2:13" ht="15.75" customHeight="1" x14ac:dyDescent="0.25">
      <c r="B271" s="600"/>
      <c r="C271" s="601"/>
      <c r="D271" s="606" t="s">
        <v>0</v>
      </c>
      <c r="E271" s="606"/>
      <c r="F271" s="606"/>
      <c r="G271" s="606"/>
      <c r="H271" s="606"/>
      <c r="I271" s="606"/>
      <c r="J271" s="606"/>
      <c r="K271" s="606"/>
      <c r="L271" s="606"/>
      <c r="M271" s="607"/>
    </row>
    <row r="272" spans="2:13" ht="15.75" customHeight="1" x14ac:dyDescent="0.25">
      <c r="B272" s="602"/>
      <c r="C272" s="603"/>
      <c r="D272" s="608"/>
      <c r="E272" s="608"/>
      <c r="F272" s="608"/>
      <c r="G272" s="608"/>
      <c r="H272" s="608"/>
      <c r="I272" s="608"/>
      <c r="J272" s="608"/>
      <c r="K272" s="608"/>
      <c r="L272" s="608"/>
      <c r="M272" s="609"/>
    </row>
    <row r="273" spans="2:13" ht="15.75" customHeight="1" x14ac:dyDescent="0.25">
      <c r="B273" s="602"/>
      <c r="C273" s="603"/>
      <c r="D273" s="610" t="s">
        <v>186</v>
      </c>
      <c r="E273" s="610"/>
      <c r="F273" s="610"/>
      <c r="G273" s="610"/>
      <c r="H273" s="610"/>
      <c r="I273" s="610"/>
      <c r="J273" s="610"/>
      <c r="K273" s="610"/>
      <c r="L273" s="610"/>
      <c r="M273" s="611"/>
    </row>
    <row r="274" spans="2:13" ht="15.75" customHeight="1" thickBot="1" x14ac:dyDescent="0.3">
      <c r="B274" s="604"/>
      <c r="C274" s="605"/>
      <c r="D274" s="598"/>
      <c r="E274" s="598"/>
      <c r="F274" s="598"/>
      <c r="G274" s="598"/>
      <c r="H274" s="598"/>
      <c r="I274" s="598"/>
      <c r="J274" s="598"/>
      <c r="K274" s="598"/>
      <c r="L274" s="598"/>
      <c r="M274" s="599"/>
    </row>
    <row r="275" spans="2:13" ht="15.75" customHeight="1" x14ac:dyDescent="0.25">
      <c r="B275" s="636" t="s">
        <v>2</v>
      </c>
      <c r="C275" s="637"/>
      <c r="D275" s="594" t="s">
        <v>133</v>
      </c>
      <c r="E275" s="595"/>
      <c r="F275" s="595"/>
      <c r="G275" s="595"/>
      <c r="H275" s="595"/>
      <c r="I275" s="595"/>
      <c r="J275" s="595"/>
      <c r="K275" s="595"/>
      <c r="L275" s="595"/>
      <c r="M275" s="596"/>
    </row>
    <row r="276" spans="2:13" ht="12.75" customHeight="1" thickBot="1" x14ac:dyDescent="0.3">
      <c r="B276" s="592"/>
      <c r="C276" s="593"/>
      <c r="D276" s="597"/>
      <c r="E276" s="598"/>
      <c r="F276" s="598"/>
      <c r="G276" s="598"/>
      <c r="H276" s="598"/>
      <c r="I276" s="598"/>
      <c r="J276" s="598"/>
      <c r="K276" s="598"/>
      <c r="L276" s="598"/>
      <c r="M276" s="599"/>
    </row>
    <row r="277" spans="2:13" ht="25.5" customHeight="1" thickBot="1" x14ac:dyDescent="0.3">
      <c r="B277" s="176" t="s">
        <v>11</v>
      </c>
      <c r="C277" s="17" t="s">
        <v>4</v>
      </c>
      <c r="D277" s="18" t="s">
        <v>13</v>
      </c>
      <c r="E277" s="143" t="s">
        <v>28</v>
      </c>
      <c r="F277" s="19" t="s">
        <v>136</v>
      </c>
      <c r="G277" s="106" t="s">
        <v>6</v>
      </c>
      <c r="H277" s="77" t="s">
        <v>7</v>
      </c>
      <c r="I277" s="77" t="s">
        <v>89</v>
      </c>
      <c r="J277" s="160" t="s">
        <v>8</v>
      </c>
      <c r="K277" s="161" t="s">
        <v>105</v>
      </c>
      <c r="L277" s="19" t="s">
        <v>9</v>
      </c>
      <c r="M277" s="18" t="s">
        <v>10</v>
      </c>
    </row>
    <row r="278" spans="2:13" ht="25.5" customHeight="1" thickBot="1" x14ac:dyDescent="0.3">
      <c r="B278" s="17">
        <v>44</v>
      </c>
      <c r="C278" s="246" t="s">
        <v>134</v>
      </c>
      <c r="D278" s="250" t="s">
        <v>135</v>
      </c>
      <c r="E278" s="13">
        <v>122.6</v>
      </c>
      <c r="F278" s="14">
        <f>G278*E278</f>
        <v>3678</v>
      </c>
      <c r="G278" s="25">
        <v>30</v>
      </c>
      <c r="H278" s="2"/>
      <c r="I278" s="13"/>
      <c r="J278" s="13"/>
      <c r="K278" s="14"/>
      <c r="L278" s="248">
        <f>F278+I278+K278</f>
        <v>3678</v>
      </c>
      <c r="M278" s="3"/>
    </row>
    <row r="279" spans="2:13" ht="15.75" customHeight="1" thickBot="1" x14ac:dyDescent="0.3">
      <c r="B279" s="95"/>
      <c r="C279" s="184" t="s">
        <v>129</v>
      </c>
      <c r="D279" s="638"/>
      <c r="E279" s="639"/>
      <c r="F279" s="639"/>
      <c r="G279" s="639"/>
      <c r="H279" s="639"/>
      <c r="I279" s="639"/>
      <c r="J279" s="639"/>
      <c r="K279" s="640"/>
      <c r="L279" s="99">
        <f>L278</f>
        <v>3678</v>
      </c>
      <c r="M279" s="3"/>
    </row>
    <row r="280" spans="2:13" ht="15.75" customHeight="1" x14ac:dyDescent="0.25">
      <c r="C280" s="279"/>
      <c r="D280" s="277"/>
      <c r="E280" s="277"/>
      <c r="F280" s="277"/>
      <c r="G280" s="277"/>
      <c r="H280" s="277"/>
      <c r="I280" s="277"/>
      <c r="J280" s="277"/>
      <c r="K280" s="277"/>
      <c r="L280" s="204"/>
    </row>
    <row r="281" spans="2:13" ht="15.75" customHeight="1" x14ac:dyDescent="0.25">
      <c r="C281" s="279"/>
      <c r="D281" s="277"/>
      <c r="E281" s="277"/>
      <c r="F281" s="277"/>
      <c r="G281" s="277"/>
      <c r="H281" s="277"/>
      <c r="I281" s="277"/>
      <c r="J281" s="277"/>
      <c r="K281" s="277"/>
      <c r="L281" s="204"/>
    </row>
    <row r="282" spans="2:13" ht="15.75" customHeight="1" x14ac:dyDescent="0.25">
      <c r="C282" s="279"/>
      <c r="D282" s="277"/>
      <c r="E282" s="277"/>
      <c r="F282" s="277"/>
      <c r="G282" s="277"/>
      <c r="H282" s="277"/>
      <c r="I282" s="277"/>
      <c r="J282" s="277"/>
      <c r="K282" s="277"/>
      <c r="L282" s="204"/>
    </row>
    <row r="283" spans="2:13" ht="8.25" customHeight="1" thickBot="1" x14ac:dyDescent="0.3">
      <c r="B283" s="271"/>
      <c r="C283" s="272"/>
      <c r="D283" s="273"/>
      <c r="E283" s="273"/>
      <c r="F283" s="273"/>
      <c r="G283" s="273"/>
      <c r="H283" s="273"/>
      <c r="I283" s="273"/>
      <c r="J283" s="273"/>
      <c r="K283" s="273"/>
      <c r="L283" s="274"/>
    </row>
    <row r="284" spans="2:13" ht="15" customHeight="1" x14ac:dyDescent="0.25">
      <c r="B284" s="600"/>
      <c r="C284" s="601"/>
      <c r="D284" s="606" t="s">
        <v>0</v>
      </c>
      <c r="E284" s="606"/>
      <c r="F284" s="606"/>
      <c r="G284" s="606"/>
      <c r="H284" s="606"/>
      <c r="I284" s="606"/>
      <c r="J284" s="606"/>
      <c r="K284" s="606"/>
      <c r="L284" s="606"/>
      <c r="M284" s="607"/>
    </row>
    <row r="285" spans="2:13" ht="15" customHeight="1" x14ac:dyDescent="0.25">
      <c r="B285" s="602"/>
      <c r="C285" s="603"/>
      <c r="D285" s="608"/>
      <c r="E285" s="608"/>
      <c r="F285" s="608"/>
      <c r="G285" s="608"/>
      <c r="H285" s="608"/>
      <c r="I285" s="608"/>
      <c r="J285" s="608"/>
      <c r="K285" s="608"/>
      <c r="L285" s="608"/>
      <c r="M285" s="609"/>
    </row>
    <row r="286" spans="2:13" ht="15" customHeight="1" x14ac:dyDescent="0.25">
      <c r="B286" s="602"/>
      <c r="C286" s="603"/>
      <c r="D286" s="610" t="str">
        <f>D262</f>
        <v>PAGO QUINCENAL DEL 16 AL 30 DE ABRIL DEL 2025</v>
      </c>
      <c r="E286" s="610"/>
      <c r="F286" s="610"/>
      <c r="G286" s="610"/>
      <c r="H286" s="610"/>
      <c r="I286" s="610"/>
      <c r="J286" s="610"/>
      <c r="K286" s="610"/>
      <c r="L286" s="610"/>
      <c r="M286" s="611"/>
    </row>
    <row r="287" spans="2:13" ht="8.25" customHeight="1" thickBot="1" x14ac:dyDescent="0.3">
      <c r="B287" s="604"/>
      <c r="C287" s="605"/>
      <c r="D287" s="598"/>
      <c r="E287" s="598"/>
      <c r="F287" s="598"/>
      <c r="G287" s="598"/>
      <c r="H287" s="598"/>
      <c r="I287" s="598"/>
      <c r="J287" s="598"/>
      <c r="K287" s="598"/>
      <c r="L287" s="598"/>
      <c r="M287" s="599"/>
    </row>
    <row r="288" spans="2:13" ht="15.75" customHeight="1" x14ac:dyDescent="0.25">
      <c r="B288" s="636" t="s">
        <v>2</v>
      </c>
      <c r="C288" s="637"/>
      <c r="D288" s="594" t="s">
        <v>176</v>
      </c>
      <c r="E288" s="595"/>
      <c r="F288" s="595"/>
      <c r="G288" s="595"/>
      <c r="H288" s="595"/>
      <c r="I288" s="595"/>
      <c r="J288" s="595"/>
      <c r="K288" s="595"/>
      <c r="L288" s="595"/>
      <c r="M288" s="596"/>
    </row>
    <row r="289" spans="2:13" ht="12" customHeight="1" thickBot="1" x14ac:dyDescent="0.3">
      <c r="B289" s="592"/>
      <c r="C289" s="593"/>
      <c r="D289" s="597"/>
      <c r="E289" s="598"/>
      <c r="F289" s="598"/>
      <c r="G289" s="598"/>
      <c r="H289" s="598"/>
      <c r="I289" s="598"/>
      <c r="J289" s="598"/>
      <c r="K289" s="598"/>
      <c r="L289" s="598"/>
      <c r="M289" s="599"/>
    </row>
    <row r="290" spans="2:13" ht="39.75" customHeight="1" thickBot="1" x14ac:dyDescent="0.3">
      <c r="B290" s="176" t="s">
        <v>11</v>
      </c>
      <c r="C290" s="17" t="s">
        <v>4</v>
      </c>
      <c r="D290" s="18" t="s">
        <v>13</v>
      </c>
      <c r="E290" s="143" t="s">
        <v>28</v>
      </c>
      <c r="F290" s="19" t="s">
        <v>136</v>
      </c>
      <c r="G290" s="106" t="s">
        <v>6</v>
      </c>
      <c r="H290" s="77" t="s">
        <v>7</v>
      </c>
      <c r="I290" s="77" t="s">
        <v>89</v>
      </c>
      <c r="J290" s="160" t="s">
        <v>8</v>
      </c>
      <c r="K290" s="161" t="s">
        <v>105</v>
      </c>
      <c r="L290" s="19" t="s">
        <v>9</v>
      </c>
      <c r="M290" s="18" t="s">
        <v>10</v>
      </c>
    </row>
    <row r="291" spans="2:13" ht="30" customHeight="1" thickBot="1" x14ac:dyDescent="0.3">
      <c r="B291" s="17">
        <v>54</v>
      </c>
      <c r="C291" s="246" t="s">
        <v>174</v>
      </c>
      <c r="D291" s="250" t="s">
        <v>175</v>
      </c>
      <c r="E291" s="255">
        <v>260.43</v>
      </c>
      <c r="F291" s="50">
        <f>ROUND(E291*G291,0)</f>
        <v>3906</v>
      </c>
      <c r="G291" s="25">
        <v>15</v>
      </c>
      <c r="H291" s="25"/>
      <c r="I291" s="14"/>
      <c r="J291" s="261">
        <v>0</v>
      </c>
      <c r="K291" s="120">
        <f>ROUND((E291*2)*J291,0)</f>
        <v>0</v>
      </c>
      <c r="L291" s="249">
        <f>F291+I291+K291</f>
        <v>3906</v>
      </c>
      <c r="M291" s="3"/>
    </row>
    <row r="292" spans="2:13" ht="16.5" thickBot="1" x14ac:dyDescent="0.3">
      <c r="B292" s="95"/>
      <c r="C292" s="184" t="s">
        <v>129</v>
      </c>
      <c r="D292" s="638"/>
      <c r="E292" s="639"/>
      <c r="F292" s="639"/>
      <c r="G292" s="639"/>
      <c r="H292" s="639"/>
      <c r="I292" s="639"/>
      <c r="J292" s="639"/>
      <c r="K292" s="640"/>
      <c r="L292" s="267">
        <f>L291</f>
        <v>3906</v>
      </c>
      <c r="M292" s="3"/>
    </row>
    <row r="293" spans="2:13" ht="16.5" thickBot="1" x14ac:dyDescent="0.3">
      <c r="B293" s="271"/>
      <c r="C293" s="272"/>
      <c r="D293" s="273"/>
      <c r="E293" s="273"/>
      <c r="F293" s="273"/>
      <c r="G293" s="273"/>
      <c r="H293" s="273"/>
      <c r="I293" s="273"/>
      <c r="J293" s="273"/>
      <c r="K293" s="273"/>
      <c r="L293" s="274"/>
    </row>
    <row r="294" spans="2:13" ht="15" customHeight="1" thickBot="1" x14ac:dyDescent="0.3">
      <c r="B294" s="95"/>
      <c r="C294" s="159" t="s">
        <v>108</v>
      </c>
      <c r="D294" s="95"/>
      <c r="E294" s="202"/>
      <c r="F294" s="202">
        <f>SUM(F10:F293)</f>
        <v>291082</v>
      </c>
      <c r="G294" s="202"/>
      <c r="H294" s="276"/>
      <c r="I294" s="202">
        <f>SUM(I10:I293)</f>
        <v>10402</v>
      </c>
      <c r="J294" s="252">
        <f>SUM(J10:J293)</f>
        <v>2</v>
      </c>
      <c r="K294" s="202">
        <f>SUM(K10:K293)</f>
        <v>1473</v>
      </c>
      <c r="L294" s="202">
        <f>L11+L46+L63+L83+L102+L112+L123+L135+L147+L158+L172+L182+L193+L204+L215+L225+L236+L246+L257+L268+L292+L279</f>
        <v>302957</v>
      </c>
      <c r="M294" s="1"/>
    </row>
    <row r="295" spans="2:13" ht="15" customHeight="1" x14ac:dyDescent="0.25">
      <c r="C295" s="213"/>
      <c r="E295" s="142"/>
      <c r="F295" s="142"/>
      <c r="G295" s="142"/>
      <c r="H295" s="283"/>
      <c r="I295" s="142"/>
      <c r="J295" s="284"/>
      <c r="K295" s="142"/>
      <c r="L295" s="142"/>
    </row>
    <row r="296" spans="2:13" ht="15" customHeight="1" x14ac:dyDescent="0.25">
      <c r="C296" s="213"/>
      <c r="E296" s="142"/>
      <c r="F296" s="142"/>
      <c r="G296" s="142"/>
      <c r="H296" s="283"/>
      <c r="I296" s="142"/>
      <c r="J296" s="284"/>
      <c r="K296" s="142"/>
      <c r="L296" s="142"/>
    </row>
    <row r="297" spans="2:13" ht="15.75" customHeight="1" x14ac:dyDescent="0.25">
      <c r="C297" s="207" t="s">
        <v>125</v>
      </c>
      <c r="D297" s="208">
        <f>F294</f>
        <v>291082</v>
      </c>
      <c r="F297" s="253"/>
    </row>
    <row r="298" spans="2:13" ht="15" customHeight="1" x14ac:dyDescent="0.25">
      <c r="C298" s="207" t="s">
        <v>7</v>
      </c>
      <c r="D298" s="208">
        <f>I294</f>
        <v>10402</v>
      </c>
      <c r="L298" s="39"/>
      <c r="M298" s="142"/>
    </row>
    <row r="299" spans="2:13" ht="15.75" customHeight="1" x14ac:dyDescent="0.25">
      <c r="C299" s="207" t="s">
        <v>126</v>
      </c>
      <c r="D299" s="208">
        <f>K294</f>
        <v>1473</v>
      </c>
      <c r="L299" s="39">
        <f>L294</f>
        <v>302957</v>
      </c>
    </row>
    <row r="300" spans="2:13" x14ac:dyDescent="0.25">
      <c r="C300" s="207"/>
      <c r="D300" s="208"/>
    </row>
    <row r="301" spans="2:13" x14ac:dyDescent="0.25">
      <c r="C301" s="207" t="s">
        <v>127</v>
      </c>
      <c r="D301" s="208">
        <f>D299+D298+D297</f>
        <v>302957</v>
      </c>
    </row>
    <row r="304" spans="2:13" x14ac:dyDescent="0.25">
      <c r="F304" s="142"/>
    </row>
    <row r="305" spans="6:13" x14ac:dyDescent="0.25">
      <c r="M305" t="s">
        <v>137</v>
      </c>
    </row>
    <row r="310" spans="6:13" x14ac:dyDescent="0.25">
      <c r="F310" s="38"/>
    </row>
    <row r="356" ht="15" customHeight="1" x14ac:dyDescent="0.25"/>
    <row r="357" ht="15" customHeight="1" x14ac:dyDescent="0.25"/>
    <row r="358" ht="15" customHeight="1" x14ac:dyDescent="0.25"/>
    <row r="359" ht="15.75" customHeight="1" x14ac:dyDescent="0.25"/>
    <row r="360" ht="15" customHeight="1" x14ac:dyDescent="0.25"/>
    <row r="361" ht="43.5" customHeight="1" x14ac:dyDescent="0.25"/>
    <row r="362" ht="25.5" customHeight="1" x14ac:dyDescent="0.25"/>
    <row r="372" ht="15" customHeight="1" x14ac:dyDescent="0.25"/>
    <row r="373" ht="15.75" customHeight="1" x14ac:dyDescent="0.25"/>
  </sheetData>
  <mergeCells count="128">
    <mergeCell ref="B54:C55"/>
    <mergeCell ref="D54:M55"/>
    <mergeCell ref="B32:C33"/>
    <mergeCell ref="D32:M33"/>
    <mergeCell ref="D46:K46"/>
    <mergeCell ref="B50:C53"/>
    <mergeCell ref="D50:M51"/>
    <mergeCell ref="D52:M53"/>
    <mergeCell ref="B3:C6"/>
    <mergeCell ref="D3:M4"/>
    <mergeCell ref="D5:M6"/>
    <mergeCell ref="B7:C8"/>
    <mergeCell ref="D7:M8"/>
    <mergeCell ref="B28:C31"/>
    <mergeCell ref="D28:M29"/>
    <mergeCell ref="D30:M31"/>
    <mergeCell ref="B73:C74"/>
    <mergeCell ref="D73:M74"/>
    <mergeCell ref="D83:K83"/>
    <mergeCell ref="B91:C94"/>
    <mergeCell ref="D91:M92"/>
    <mergeCell ref="D93:M94"/>
    <mergeCell ref="D63:K63"/>
    <mergeCell ref="B69:C72"/>
    <mergeCell ref="D69:M70"/>
    <mergeCell ref="D71:M72"/>
    <mergeCell ref="D112:K112"/>
    <mergeCell ref="B114:C117"/>
    <mergeCell ref="D114:M115"/>
    <mergeCell ref="D116:M117"/>
    <mergeCell ref="B118:C119"/>
    <mergeCell ref="D118:M119"/>
    <mergeCell ref="B95:C96"/>
    <mergeCell ref="D95:M96"/>
    <mergeCell ref="B104:C107"/>
    <mergeCell ref="D104:M105"/>
    <mergeCell ref="D106:M107"/>
    <mergeCell ref="B108:C109"/>
    <mergeCell ref="D108:M109"/>
    <mergeCell ref="B138:C141"/>
    <mergeCell ref="D138:M139"/>
    <mergeCell ref="D140:M141"/>
    <mergeCell ref="B142:C143"/>
    <mergeCell ref="D142:M143"/>
    <mergeCell ref="B149:C152"/>
    <mergeCell ref="D149:M150"/>
    <mergeCell ref="D151:M152"/>
    <mergeCell ref="D123:K123"/>
    <mergeCell ref="B126:C129"/>
    <mergeCell ref="D126:M127"/>
    <mergeCell ref="D128:M129"/>
    <mergeCell ref="B130:C131"/>
    <mergeCell ref="D130:M131"/>
    <mergeCell ref="B164:C165"/>
    <mergeCell ref="D164:M165"/>
    <mergeCell ref="D172:K172"/>
    <mergeCell ref="B174:C177"/>
    <mergeCell ref="D174:M175"/>
    <mergeCell ref="D176:M177"/>
    <mergeCell ref="B153:C154"/>
    <mergeCell ref="D153:M154"/>
    <mergeCell ref="D158:K158"/>
    <mergeCell ref="B160:C163"/>
    <mergeCell ref="D160:M161"/>
    <mergeCell ref="D162:M163"/>
    <mergeCell ref="B189:C190"/>
    <mergeCell ref="D189:M190"/>
    <mergeCell ref="D193:K193"/>
    <mergeCell ref="B195:C198"/>
    <mergeCell ref="D195:M196"/>
    <mergeCell ref="D197:M198"/>
    <mergeCell ref="B178:C179"/>
    <mergeCell ref="D178:M179"/>
    <mergeCell ref="D182:K182"/>
    <mergeCell ref="B185:C188"/>
    <mergeCell ref="D185:M186"/>
    <mergeCell ref="D187:M188"/>
    <mergeCell ref="B211:C212"/>
    <mergeCell ref="D211:M212"/>
    <mergeCell ref="D215:K215"/>
    <mergeCell ref="B217:C220"/>
    <mergeCell ref="D217:M218"/>
    <mergeCell ref="D219:M220"/>
    <mergeCell ref="B199:C200"/>
    <mergeCell ref="D199:M200"/>
    <mergeCell ref="D204:K204"/>
    <mergeCell ref="B207:C210"/>
    <mergeCell ref="D207:M208"/>
    <mergeCell ref="D209:M210"/>
    <mergeCell ref="B232:C233"/>
    <mergeCell ref="D232:M233"/>
    <mergeCell ref="D236:K236"/>
    <mergeCell ref="B238:C241"/>
    <mergeCell ref="D238:M239"/>
    <mergeCell ref="D240:M241"/>
    <mergeCell ref="B221:C222"/>
    <mergeCell ref="D221:M222"/>
    <mergeCell ref="D225:K225"/>
    <mergeCell ref="B228:C231"/>
    <mergeCell ref="D228:M229"/>
    <mergeCell ref="D230:M231"/>
    <mergeCell ref="B252:C253"/>
    <mergeCell ref="D252:M253"/>
    <mergeCell ref="D257:K257"/>
    <mergeCell ref="B260:C263"/>
    <mergeCell ref="D260:M261"/>
    <mergeCell ref="D262:M263"/>
    <mergeCell ref="B242:C243"/>
    <mergeCell ref="D242:M243"/>
    <mergeCell ref="D246:K246"/>
    <mergeCell ref="B248:C251"/>
    <mergeCell ref="D248:M249"/>
    <mergeCell ref="D250:M251"/>
    <mergeCell ref="B288:C289"/>
    <mergeCell ref="D288:M289"/>
    <mergeCell ref="D292:K292"/>
    <mergeCell ref="B264:C265"/>
    <mergeCell ref="D264:M265"/>
    <mergeCell ref="D268:K268"/>
    <mergeCell ref="B284:C287"/>
    <mergeCell ref="D284:M285"/>
    <mergeCell ref="D286:M287"/>
    <mergeCell ref="B275:C276"/>
    <mergeCell ref="D275:M276"/>
    <mergeCell ref="D279:K279"/>
    <mergeCell ref="D273:M274"/>
    <mergeCell ref="D271:M272"/>
    <mergeCell ref="B271:C274"/>
  </mergeCells>
  <pageMargins left="0.7" right="0.7" top="0.75" bottom="0.75" header="0.3" footer="0.3"/>
  <pageSetup paperSize="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75"/>
  <sheetViews>
    <sheetView topLeftCell="A43" workbookViewId="0">
      <selection activeCell="F59" sqref="F59"/>
    </sheetView>
  </sheetViews>
  <sheetFormatPr baseColWidth="10" defaultColWidth="11.42578125" defaultRowHeight="15" x14ac:dyDescent="0.25"/>
  <cols>
    <col min="1" max="1" width="1.28515625" customWidth="1"/>
    <col min="2" max="2" width="4.140625" customWidth="1"/>
    <col min="3" max="3" width="26.7109375" customWidth="1"/>
    <col min="4" max="4" width="16" customWidth="1"/>
    <col min="5" max="5" width="9.5703125" customWidth="1"/>
    <col min="6" max="6" width="13.28515625" customWidth="1"/>
    <col min="7" max="7" width="6.7109375" customWidth="1"/>
    <col min="8" max="8" width="6.5703125" customWidth="1"/>
    <col min="9" max="9" width="10.28515625" customWidth="1"/>
    <col min="10" max="10" width="7.7109375" customWidth="1"/>
    <col min="11" max="11" width="11.85546875" customWidth="1"/>
    <col min="12" max="12" width="12.42578125" customWidth="1"/>
    <col min="13" max="13" width="29.85546875" customWidth="1"/>
    <col min="15" max="15" width="27.140625" customWidth="1"/>
    <col min="17" max="17" width="13.140625" bestFit="1" customWidth="1"/>
  </cols>
  <sheetData>
    <row r="2" spans="2:13" ht="4.5" customHeight="1" thickBot="1" x14ac:dyDescent="0.3"/>
    <row r="3" spans="2:13" x14ac:dyDescent="0.25">
      <c r="B3" s="600"/>
      <c r="C3" s="601"/>
      <c r="D3" s="606" t="s">
        <v>0</v>
      </c>
      <c r="E3" s="606"/>
      <c r="F3" s="606"/>
      <c r="G3" s="606"/>
      <c r="H3" s="606"/>
      <c r="I3" s="606"/>
      <c r="J3" s="606"/>
      <c r="K3" s="606"/>
      <c r="L3" s="606"/>
      <c r="M3" s="607"/>
    </row>
    <row r="4" spans="2:13" x14ac:dyDescent="0.25">
      <c r="B4" s="602"/>
      <c r="C4" s="603"/>
      <c r="D4" s="608"/>
      <c r="E4" s="608"/>
      <c r="F4" s="608"/>
      <c r="G4" s="608"/>
      <c r="H4" s="608"/>
      <c r="I4" s="608"/>
      <c r="J4" s="608"/>
      <c r="K4" s="608"/>
      <c r="L4" s="608"/>
      <c r="M4" s="609"/>
    </row>
    <row r="5" spans="2:13" x14ac:dyDescent="0.25">
      <c r="B5" s="602"/>
      <c r="C5" s="603"/>
      <c r="D5" s="670" t="s">
        <v>210</v>
      </c>
      <c r="E5" s="670"/>
      <c r="F5" s="670"/>
      <c r="G5" s="670"/>
      <c r="H5" s="670"/>
      <c r="I5" s="670"/>
      <c r="J5" s="670"/>
      <c r="K5" s="670"/>
      <c r="L5" s="670"/>
      <c r="M5" s="671"/>
    </row>
    <row r="6" spans="2:13" ht="25.5" customHeight="1" thickBot="1" x14ac:dyDescent="0.3">
      <c r="B6" s="604"/>
      <c r="C6" s="605"/>
      <c r="D6" s="672"/>
      <c r="E6" s="672"/>
      <c r="F6" s="672"/>
      <c r="G6" s="672"/>
      <c r="H6" s="672"/>
      <c r="I6" s="672"/>
      <c r="J6" s="672"/>
      <c r="K6" s="672"/>
      <c r="L6" s="672"/>
      <c r="M6" s="673"/>
    </row>
    <row r="7" spans="2:13" x14ac:dyDescent="0.25">
      <c r="B7" s="590" t="s">
        <v>2</v>
      </c>
      <c r="C7" s="591"/>
      <c r="D7" s="680" t="s">
        <v>3</v>
      </c>
      <c r="E7" s="681"/>
      <c r="F7" s="681"/>
      <c r="G7" s="681"/>
      <c r="H7" s="681"/>
      <c r="I7" s="681"/>
      <c r="J7" s="681"/>
      <c r="K7" s="681"/>
      <c r="L7" s="681"/>
      <c r="M7" s="682"/>
    </row>
    <row r="8" spans="2:13" ht="15.75" thickBot="1" x14ac:dyDescent="0.3">
      <c r="B8" s="592"/>
      <c r="C8" s="593"/>
      <c r="D8" s="683"/>
      <c r="E8" s="672"/>
      <c r="F8" s="672"/>
      <c r="G8" s="672"/>
      <c r="H8" s="672"/>
      <c r="I8" s="672"/>
      <c r="J8" s="672"/>
      <c r="K8" s="672"/>
      <c r="L8" s="672"/>
      <c r="M8" s="673"/>
    </row>
    <row r="9" spans="2:13" ht="60.75" thickBot="1" x14ac:dyDescent="0.3">
      <c r="B9" s="165" t="s">
        <v>11</v>
      </c>
      <c r="C9" s="4" t="s">
        <v>4</v>
      </c>
      <c r="D9" s="20" t="s">
        <v>13</v>
      </c>
      <c r="E9" s="299" t="s">
        <v>28</v>
      </c>
      <c r="F9" s="23" t="s">
        <v>5</v>
      </c>
      <c r="G9" s="161" t="s">
        <v>6</v>
      </c>
      <c r="H9" s="6" t="s">
        <v>7</v>
      </c>
      <c r="I9" s="79" t="s">
        <v>89</v>
      </c>
      <c r="J9" s="160" t="s">
        <v>8</v>
      </c>
      <c r="K9" s="161" t="s">
        <v>105</v>
      </c>
      <c r="L9" s="23" t="s">
        <v>9</v>
      </c>
      <c r="M9" s="20" t="s">
        <v>10</v>
      </c>
    </row>
    <row r="10" spans="2:13" ht="30" customHeight="1" thickBot="1" x14ac:dyDescent="0.3">
      <c r="B10" s="26">
        <v>1</v>
      </c>
      <c r="C10" s="97" t="s">
        <v>12</v>
      </c>
      <c r="D10" s="27" t="s">
        <v>162</v>
      </c>
      <c r="E10" s="255">
        <f>10296.8/15</f>
        <v>686.45333333333326</v>
      </c>
      <c r="F10" s="300">
        <f>ROUND(E10*G10,0)</f>
        <v>10297</v>
      </c>
      <c r="G10" s="25">
        <v>15</v>
      </c>
      <c r="H10" s="25"/>
      <c r="I10" s="255"/>
      <c r="J10" s="300"/>
      <c r="K10" s="255"/>
      <c r="L10" s="301">
        <f>F10+I10+K10</f>
        <v>10297</v>
      </c>
      <c r="M10" s="1"/>
    </row>
    <row r="11" spans="2:13" ht="18" customHeight="1" thickBot="1" x14ac:dyDescent="0.3">
      <c r="B11" s="26"/>
      <c r="C11" s="97" t="s">
        <v>129</v>
      </c>
      <c r="D11" s="2"/>
      <c r="E11" s="300"/>
      <c r="F11" s="300"/>
      <c r="G11" s="214"/>
      <c r="H11" s="214"/>
      <c r="I11" s="300"/>
      <c r="J11" s="300"/>
      <c r="K11" s="300"/>
      <c r="L11" s="302">
        <f>L10</f>
        <v>10297</v>
      </c>
      <c r="M11" s="3"/>
    </row>
    <row r="12" spans="2:13" ht="18" customHeight="1" x14ac:dyDescent="0.25">
      <c r="B12" s="277"/>
      <c r="C12" s="207"/>
      <c r="E12" s="303"/>
      <c r="F12" s="303"/>
      <c r="G12" s="277"/>
      <c r="H12" s="277"/>
      <c r="I12" s="303"/>
      <c r="J12" s="303"/>
      <c r="K12" s="303"/>
      <c r="L12" s="304"/>
    </row>
    <row r="13" spans="2:13" ht="18" customHeight="1" x14ac:dyDescent="0.25">
      <c r="B13" s="277"/>
      <c r="C13" s="207"/>
      <c r="E13" s="303"/>
      <c r="F13" s="303"/>
      <c r="G13" s="277"/>
      <c r="H13" s="277"/>
      <c r="I13" s="303"/>
      <c r="J13" s="303"/>
      <c r="K13" s="303"/>
      <c r="L13" s="304"/>
    </row>
    <row r="14" spans="2:13" ht="18" customHeight="1" x14ac:dyDescent="0.25">
      <c r="B14" s="277"/>
      <c r="C14" s="207"/>
      <c r="E14" s="303"/>
      <c r="F14" s="303"/>
      <c r="G14" s="277"/>
      <c r="H14" s="277"/>
      <c r="I14" s="303"/>
      <c r="J14" s="303"/>
      <c r="K14" s="303"/>
      <c r="L14" s="304"/>
    </row>
    <row r="15" spans="2:13" ht="18" customHeight="1" x14ac:dyDescent="0.25">
      <c r="B15" s="277"/>
      <c r="C15" s="207"/>
      <c r="E15" s="303"/>
      <c r="F15" s="303"/>
      <c r="G15" s="277"/>
      <c r="H15" s="277"/>
      <c r="I15" s="303"/>
      <c r="J15" s="303"/>
      <c r="K15" s="303"/>
      <c r="L15" s="304"/>
    </row>
    <row r="16" spans="2:13" ht="18" customHeight="1" x14ac:dyDescent="0.25">
      <c r="B16" s="277"/>
      <c r="C16" s="207"/>
      <c r="E16" s="303"/>
      <c r="F16" s="303"/>
      <c r="G16" s="277"/>
      <c r="H16" s="277"/>
      <c r="I16" s="303"/>
      <c r="J16" s="303"/>
      <c r="K16" s="303"/>
      <c r="L16" s="304"/>
    </row>
    <row r="17" spans="2:13" ht="18" customHeight="1" x14ac:dyDescent="0.25">
      <c r="B17" s="277"/>
      <c r="C17" s="207"/>
      <c r="E17" s="303"/>
      <c r="F17" s="303"/>
      <c r="G17" s="277"/>
      <c r="H17" s="277"/>
      <c r="I17" s="303"/>
      <c r="J17" s="303"/>
      <c r="K17" s="303"/>
      <c r="L17" s="304"/>
    </row>
    <row r="18" spans="2:13" ht="18" customHeight="1" x14ac:dyDescent="0.25">
      <c r="B18" s="277"/>
      <c r="C18" s="207"/>
      <c r="E18" s="303"/>
      <c r="F18" s="303"/>
      <c r="G18" s="277"/>
      <c r="H18" s="277"/>
      <c r="I18" s="303"/>
      <c r="J18" s="303"/>
      <c r="K18" s="303"/>
      <c r="L18" s="304"/>
    </row>
    <row r="19" spans="2:13" ht="18" customHeight="1" x14ac:dyDescent="0.25">
      <c r="B19" s="277"/>
      <c r="C19" s="207"/>
      <c r="E19" s="303"/>
      <c r="F19" s="303"/>
      <c r="G19" s="277"/>
      <c r="H19" s="277"/>
      <c r="I19" s="303"/>
      <c r="J19" s="303"/>
      <c r="K19" s="303"/>
      <c r="L19" s="304"/>
    </row>
    <row r="20" spans="2:13" ht="18" customHeight="1" x14ac:dyDescent="0.25">
      <c r="B20" s="277"/>
      <c r="C20" s="207"/>
      <c r="E20" s="303"/>
      <c r="F20" s="303"/>
      <c r="G20" s="277"/>
      <c r="H20" s="277"/>
      <c r="I20" s="303"/>
      <c r="J20" s="303"/>
      <c r="K20" s="303"/>
      <c r="L20" s="304"/>
    </row>
    <row r="21" spans="2:13" ht="18" customHeight="1" x14ac:dyDescent="0.25">
      <c r="B21" s="277"/>
      <c r="C21" s="207"/>
      <c r="E21" s="303"/>
      <c r="F21" s="303"/>
      <c r="G21" s="277"/>
      <c r="H21" s="277"/>
      <c r="I21" s="303"/>
      <c r="J21" s="303"/>
      <c r="K21" s="303"/>
      <c r="L21" s="304"/>
    </row>
    <row r="22" spans="2:13" ht="18" customHeight="1" x14ac:dyDescent="0.25">
      <c r="B22" s="277"/>
      <c r="C22" s="207"/>
      <c r="E22" s="303"/>
      <c r="F22" s="303"/>
      <c r="G22" s="277"/>
      <c r="H22" s="277"/>
      <c r="I22" s="303"/>
      <c r="J22" s="303"/>
      <c r="K22" s="303"/>
      <c r="L22" s="304"/>
    </row>
    <row r="23" spans="2:13" ht="18" customHeight="1" x14ac:dyDescent="0.25">
      <c r="B23" s="277"/>
      <c r="C23" s="207"/>
      <c r="E23" s="303"/>
      <c r="F23" s="303"/>
      <c r="G23" s="277"/>
      <c r="H23" s="277"/>
      <c r="I23" s="303"/>
      <c r="J23" s="303"/>
      <c r="K23" s="303"/>
      <c r="L23" s="304"/>
    </row>
    <row r="24" spans="2:13" ht="18" customHeight="1" x14ac:dyDescent="0.25">
      <c r="B24" s="277"/>
      <c r="C24" s="207"/>
      <c r="E24" s="303"/>
      <c r="F24" s="303"/>
      <c r="G24" s="277"/>
      <c r="H24" s="277"/>
      <c r="I24" s="303"/>
      <c r="J24" s="303"/>
      <c r="K24" s="303"/>
      <c r="L24" s="304"/>
    </row>
    <row r="25" spans="2:13" ht="18" customHeight="1" x14ac:dyDescent="0.25">
      <c r="B25" s="277"/>
      <c r="C25" s="207"/>
      <c r="E25" s="303"/>
      <c r="F25" s="303"/>
      <c r="G25" s="277"/>
      <c r="H25" s="277"/>
      <c r="I25" s="303"/>
      <c r="J25" s="303"/>
      <c r="K25" s="303"/>
      <c r="L25" s="304"/>
    </row>
    <row r="26" spans="2:13" ht="18" customHeight="1" x14ac:dyDescent="0.25">
      <c r="B26" s="277"/>
      <c r="C26" s="207"/>
      <c r="E26" s="303"/>
      <c r="F26" s="303"/>
      <c r="G26" s="277"/>
      <c r="H26" s="277"/>
      <c r="I26" s="303"/>
      <c r="J26" s="303"/>
      <c r="K26" s="303"/>
      <c r="L26" s="304"/>
    </row>
    <row r="27" spans="2:13" ht="15.75" thickBot="1" x14ac:dyDescent="0.3"/>
    <row r="28" spans="2:13" x14ac:dyDescent="0.25">
      <c r="B28" s="600"/>
      <c r="C28" s="601"/>
      <c r="D28" s="606" t="s">
        <v>0</v>
      </c>
      <c r="E28" s="606"/>
      <c r="F28" s="606"/>
      <c r="G28" s="606"/>
      <c r="H28" s="606"/>
      <c r="I28" s="606"/>
      <c r="J28" s="606"/>
      <c r="K28" s="606"/>
      <c r="L28" s="606"/>
      <c r="M28" s="607"/>
    </row>
    <row r="29" spans="2:13" x14ac:dyDescent="0.25">
      <c r="B29" s="602"/>
      <c r="C29" s="603"/>
      <c r="D29" s="608"/>
      <c r="E29" s="608"/>
      <c r="F29" s="608"/>
      <c r="G29" s="608"/>
      <c r="H29" s="608"/>
      <c r="I29" s="608"/>
      <c r="J29" s="608"/>
      <c r="K29" s="608"/>
      <c r="L29" s="608"/>
      <c r="M29" s="609"/>
    </row>
    <row r="30" spans="2:13" x14ac:dyDescent="0.25">
      <c r="B30" s="602"/>
      <c r="C30" s="603"/>
      <c r="D30" s="610" t="str">
        <f>+D5</f>
        <v>PAGO QUINCENAL DEL 01 AL 15 DE MAYO DE 2025</v>
      </c>
      <c r="E30" s="610"/>
      <c r="F30" s="610"/>
      <c r="G30" s="610"/>
      <c r="H30" s="610"/>
      <c r="I30" s="610"/>
      <c r="J30" s="610"/>
      <c r="K30" s="610"/>
      <c r="L30" s="610"/>
      <c r="M30" s="611"/>
    </row>
    <row r="31" spans="2:13" ht="23.25" customHeight="1" thickBot="1" x14ac:dyDescent="0.3">
      <c r="B31" s="604"/>
      <c r="C31" s="605"/>
      <c r="D31" s="598"/>
      <c r="E31" s="598"/>
      <c r="F31" s="598"/>
      <c r="G31" s="598"/>
      <c r="H31" s="598"/>
      <c r="I31" s="598"/>
      <c r="J31" s="598"/>
      <c r="K31" s="598"/>
      <c r="L31" s="598"/>
      <c r="M31" s="599"/>
    </row>
    <row r="32" spans="2:13" x14ac:dyDescent="0.25">
      <c r="B32" s="590" t="s">
        <v>2</v>
      </c>
      <c r="C32" s="591"/>
      <c r="D32" s="594" t="s">
        <v>15</v>
      </c>
      <c r="E32" s="595"/>
      <c r="F32" s="595"/>
      <c r="G32" s="595"/>
      <c r="H32" s="595"/>
      <c r="I32" s="595"/>
      <c r="J32" s="595"/>
      <c r="K32" s="595"/>
      <c r="L32" s="595"/>
      <c r="M32" s="596"/>
    </row>
    <row r="33" spans="2:13" ht="15.75" thickBot="1" x14ac:dyDescent="0.3">
      <c r="B33" s="592"/>
      <c r="C33" s="593"/>
      <c r="D33" s="597"/>
      <c r="E33" s="598"/>
      <c r="F33" s="598"/>
      <c r="G33" s="598"/>
      <c r="H33" s="598"/>
      <c r="I33" s="598"/>
      <c r="J33" s="598"/>
      <c r="K33" s="598"/>
      <c r="L33" s="598"/>
      <c r="M33" s="599"/>
    </row>
    <row r="34" spans="2:13" ht="60.75" thickBot="1" x14ac:dyDescent="0.3">
      <c r="B34" s="165" t="s">
        <v>11</v>
      </c>
      <c r="C34" s="4" t="s">
        <v>4</v>
      </c>
      <c r="D34" s="18" t="s">
        <v>13</v>
      </c>
      <c r="E34" s="21" t="s">
        <v>28</v>
      </c>
      <c r="F34" s="6" t="s">
        <v>5</v>
      </c>
      <c r="G34" s="170" t="s">
        <v>6</v>
      </c>
      <c r="H34" s="6" t="s">
        <v>7</v>
      </c>
      <c r="I34" s="79" t="s">
        <v>89</v>
      </c>
      <c r="J34" s="160" t="s">
        <v>8</v>
      </c>
      <c r="K34" s="161" t="s">
        <v>105</v>
      </c>
      <c r="L34" s="6" t="s">
        <v>9</v>
      </c>
      <c r="M34" s="5" t="s">
        <v>10</v>
      </c>
    </row>
    <row r="35" spans="2:13" ht="30.75" thickBot="1" x14ac:dyDescent="0.3">
      <c r="B35" s="18">
        <v>2</v>
      </c>
      <c r="C35" s="182" t="s">
        <v>90</v>
      </c>
      <c r="D35" s="148" t="s">
        <v>16</v>
      </c>
      <c r="E35" s="255">
        <v>319.2</v>
      </c>
      <c r="F35" s="255">
        <f t="shared" ref="F35:F45" si="0">ROUND(E35*G35,0)</f>
        <v>4788</v>
      </c>
      <c r="G35" s="268">
        <v>15</v>
      </c>
      <c r="H35" s="25">
        <v>0</v>
      </c>
      <c r="I35" s="259">
        <f>ROUND((E35/4)*H35,0)</f>
        <v>0</v>
      </c>
      <c r="J35" s="255"/>
      <c r="K35" s="300"/>
      <c r="L35" s="305">
        <f t="shared" ref="L35:L45" si="1">F35+I35+K35</f>
        <v>4788</v>
      </c>
      <c r="M35" s="10"/>
    </row>
    <row r="36" spans="2:13" ht="30" customHeight="1" thickBot="1" x14ac:dyDescent="0.3">
      <c r="B36" s="18">
        <v>3</v>
      </c>
      <c r="C36" s="97" t="s">
        <v>19</v>
      </c>
      <c r="D36" s="1" t="s">
        <v>20</v>
      </c>
      <c r="E36" s="255">
        <v>265.33</v>
      </c>
      <c r="F36" s="300">
        <f t="shared" si="0"/>
        <v>3980</v>
      </c>
      <c r="G36" s="25">
        <v>15</v>
      </c>
      <c r="H36" s="25">
        <v>0</v>
      </c>
      <c r="I36" s="255"/>
      <c r="J36" s="255"/>
      <c r="K36" s="255"/>
      <c r="L36" s="305">
        <f t="shared" si="1"/>
        <v>3980</v>
      </c>
      <c r="M36" s="1"/>
    </row>
    <row r="37" spans="2:13" ht="30" customHeight="1" thickBot="1" x14ac:dyDescent="0.3">
      <c r="B37" s="306">
        <v>4</v>
      </c>
      <c r="C37" s="97" t="s">
        <v>187</v>
      </c>
      <c r="D37" s="1" t="s">
        <v>20</v>
      </c>
      <c r="E37" s="255">
        <v>266.66000000000003</v>
      </c>
      <c r="F37" s="300">
        <f t="shared" si="0"/>
        <v>4000</v>
      </c>
      <c r="G37" s="25">
        <v>15</v>
      </c>
      <c r="H37" s="257">
        <v>0</v>
      </c>
      <c r="I37" s="259">
        <f t="shared" ref="I37:I45" si="2">ROUND((E37/4)*H37,0)</f>
        <v>0</v>
      </c>
      <c r="J37" s="307"/>
      <c r="K37" s="303"/>
      <c r="L37" s="308">
        <f t="shared" si="1"/>
        <v>4000</v>
      </c>
      <c r="M37" s="3"/>
    </row>
    <row r="38" spans="2:13" ht="30" customHeight="1" thickBot="1" x14ac:dyDescent="0.3">
      <c r="B38" s="18">
        <v>5</v>
      </c>
      <c r="C38" s="97" t="s">
        <v>149</v>
      </c>
      <c r="D38" s="1" t="s">
        <v>20</v>
      </c>
      <c r="E38" s="309">
        <v>320</v>
      </c>
      <c r="F38" s="255">
        <f t="shared" si="0"/>
        <v>4160</v>
      </c>
      <c r="G38" s="214">
        <v>13</v>
      </c>
      <c r="H38" s="25">
        <v>0</v>
      </c>
      <c r="I38" s="259">
        <f t="shared" si="2"/>
        <v>0</v>
      </c>
      <c r="J38" s="255"/>
      <c r="K38" s="300"/>
      <c r="L38" s="305">
        <f t="shared" si="1"/>
        <v>4160</v>
      </c>
      <c r="M38" s="3"/>
    </row>
    <row r="39" spans="2:13" ht="30" customHeight="1" thickBot="1" x14ac:dyDescent="0.3">
      <c r="B39" s="17">
        <v>6</v>
      </c>
      <c r="C39" s="184" t="s">
        <v>21</v>
      </c>
      <c r="D39" s="1" t="s">
        <v>20</v>
      </c>
      <c r="E39" s="309">
        <v>265.33</v>
      </c>
      <c r="F39" s="255">
        <f t="shared" si="0"/>
        <v>3980</v>
      </c>
      <c r="G39" s="214">
        <v>15</v>
      </c>
      <c r="H39" s="25">
        <v>0</v>
      </c>
      <c r="I39" s="259">
        <f t="shared" si="2"/>
        <v>0</v>
      </c>
      <c r="J39" s="255"/>
      <c r="K39" s="300"/>
      <c r="L39" s="305">
        <f t="shared" si="1"/>
        <v>3980</v>
      </c>
      <c r="M39" s="3"/>
    </row>
    <row r="40" spans="2:13" ht="30" customHeight="1" thickBot="1" x14ac:dyDescent="0.3">
      <c r="B40" s="17">
        <v>7</v>
      </c>
      <c r="C40" s="184" t="s">
        <v>192</v>
      </c>
      <c r="D40" s="1" t="s">
        <v>20</v>
      </c>
      <c r="E40" s="309">
        <v>400</v>
      </c>
      <c r="F40" s="255">
        <f t="shared" si="0"/>
        <v>6000</v>
      </c>
      <c r="G40" s="214">
        <v>15</v>
      </c>
      <c r="H40" s="25">
        <v>0</v>
      </c>
      <c r="I40" s="259">
        <f t="shared" si="2"/>
        <v>0</v>
      </c>
      <c r="J40" s="255"/>
      <c r="K40" s="300"/>
      <c r="L40" s="305">
        <f t="shared" si="1"/>
        <v>6000</v>
      </c>
      <c r="M40" s="3"/>
    </row>
    <row r="41" spans="2:13" ht="30" customHeight="1" thickBot="1" x14ac:dyDescent="0.3">
      <c r="B41" s="17">
        <v>8</v>
      </c>
      <c r="C41" s="184" t="s">
        <v>193</v>
      </c>
      <c r="D41" s="1" t="s">
        <v>20</v>
      </c>
      <c r="E41" s="309">
        <v>287.17</v>
      </c>
      <c r="F41" s="255">
        <f t="shared" si="0"/>
        <v>4308</v>
      </c>
      <c r="G41" s="214">
        <v>15</v>
      </c>
      <c r="H41" s="25">
        <v>0</v>
      </c>
      <c r="I41" s="259">
        <f t="shared" si="2"/>
        <v>0</v>
      </c>
      <c r="J41" s="255"/>
      <c r="K41" s="300"/>
      <c r="L41" s="305">
        <f>F41+I41+K41</f>
        <v>4308</v>
      </c>
      <c r="M41" s="3"/>
    </row>
    <row r="42" spans="2:13" ht="30" customHeight="1" thickBot="1" x14ac:dyDescent="0.3">
      <c r="B42" s="17">
        <v>9</v>
      </c>
      <c r="C42" s="184" t="s">
        <v>188</v>
      </c>
      <c r="D42" s="1" t="s">
        <v>189</v>
      </c>
      <c r="E42" s="255">
        <v>284.3</v>
      </c>
      <c r="F42" s="300">
        <f t="shared" si="0"/>
        <v>4265</v>
      </c>
      <c r="G42" s="25">
        <v>15</v>
      </c>
      <c r="H42" s="257">
        <v>0</v>
      </c>
      <c r="I42" s="259">
        <f t="shared" si="2"/>
        <v>0</v>
      </c>
      <c r="J42" s="307"/>
      <c r="K42" s="303"/>
      <c r="L42" s="308">
        <f t="shared" si="1"/>
        <v>4265</v>
      </c>
      <c r="M42" s="3"/>
    </row>
    <row r="43" spans="2:13" ht="30.75" customHeight="1" thickBot="1" x14ac:dyDescent="0.3">
      <c r="B43" s="18">
        <v>10</v>
      </c>
      <c r="C43" s="310" t="s">
        <v>181</v>
      </c>
      <c r="D43" s="1" t="s">
        <v>182</v>
      </c>
      <c r="E43" s="309">
        <v>320</v>
      </c>
      <c r="F43" s="255">
        <f t="shared" si="0"/>
        <v>4800</v>
      </c>
      <c r="G43" s="214">
        <v>15</v>
      </c>
      <c r="H43" s="25">
        <v>0</v>
      </c>
      <c r="I43" s="259">
        <f t="shared" si="2"/>
        <v>0</v>
      </c>
      <c r="J43" s="255"/>
      <c r="K43" s="300"/>
      <c r="L43" s="305">
        <f t="shared" si="1"/>
        <v>4800</v>
      </c>
      <c r="M43" s="1"/>
    </row>
    <row r="44" spans="2:13" ht="30" customHeight="1" thickBot="1" x14ac:dyDescent="0.3">
      <c r="B44" s="306">
        <v>11</v>
      </c>
      <c r="C44" s="311" t="s">
        <v>22</v>
      </c>
      <c r="D44" s="312" t="s">
        <v>23</v>
      </c>
      <c r="E44" s="256">
        <f>5075.2/15</f>
        <v>338.34666666666664</v>
      </c>
      <c r="F44" s="255">
        <f t="shared" si="0"/>
        <v>5075</v>
      </c>
      <c r="G44" s="277">
        <v>15</v>
      </c>
      <c r="H44" s="257">
        <v>18</v>
      </c>
      <c r="I44" s="259">
        <f t="shared" si="2"/>
        <v>1523</v>
      </c>
      <c r="J44" s="261">
        <v>2</v>
      </c>
      <c r="K44" s="313">
        <f t="shared" ref="K44" si="3">ROUND((E44*2)*J44,0)</f>
        <v>1353</v>
      </c>
      <c r="L44" s="308">
        <f>F44+I44+K44</f>
        <v>7951</v>
      </c>
      <c r="M44" s="314"/>
    </row>
    <row r="45" spans="2:13" ht="30" customHeight="1" thickBot="1" x14ac:dyDescent="0.3">
      <c r="B45" s="17">
        <v>12</v>
      </c>
      <c r="C45" s="184" t="s">
        <v>24</v>
      </c>
      <c r="D45" s="29" t="s">
        <v>25</v>
      </c>
      <c r="E45" s="255">
        <v>319.2</v>
      </c>
      <c r="F45" s="255">
        <f t="shared" si="0"/>
        <v>4788</v>
      </c>
      <c r="G45" s="214">
        <v>15</v>
      </c>
      <c r="H45" s="25">
        <v>0</v>
      </c>
      <c r="I45" s="259">
        <f t="shared" si="2"/>
        <v>0</v>
      </c>
      <c r="J45" s="255"/>
      <c r="K45" s="300"/>
      <c r="L45" s="305">
        <f t="shared" si="1"/>
        <v>4788</v>
      </c>
      <c r="M45" s="3"/>
    </row>
    <row r="46" spans="2:13" ht="21" customHeight="1" thickBot="1" x14ac:dyDescent="0.3">
      <c r="B46" s="17"/>
      <c r="C46" s="184" t="s">
        <v>129</v>
      </c>
      <c r="D46" s="653"/>
      <c r="E46" s="654"/>
      <c r="F46" s="654"/>
      <c r="G46" s="654"/>
      <c r="H46" s="654"/>
      <c r="I46" s="654"/>
      <c r="J46" s="654"/>
      <c r="K46" s="655"/>
      <c r="L46" s="302">
        <f>SUM(L35:L45)</f>
        <v>53020</v>
      </c>
      <c r="M46" s="3"/>
    </row>
    <row r="47" spans="2:13" ht="21" customHeight="1" x14ac:dyDescent="0.25">
      <c r="B47" s="271"/>
      <c r="C47" s="279"/>
      <c r="D47" s="280"/>
      <c r="E47" s="280"/>
      <c r="F47" s="280"/>
      <c r="G47" s="280"/>
      <c r="H47" s="280"/>
      <c r="I47" s="280"/>
      <c r="J47" s="280"/>
      <c r="K47" s="280"/>
      <c r="L47" s="304"/>
    </row>
    <row r="48" spans="2:13" ht="21" customHeight="1" x14ac:dyDescent="0.25">
      <c r="B48" s="271"/>
      <c r="C48" s="279"/>
      <c r="D48" s="280"/>
      <c r="E48" s="280"/>
      <c r="F48" s="280"/>
      <c r="G48" s="280"/>
      <c r="H48" s="280"/>
      <c r="I48" s="280"/>
      <c r="J48" s="280"/>
      <c r="K48" s="280"/>
      <c r="L48" s="304"/>
    </row>
    <row r="49" spans="2:15" ht="15.75" thickBot="1" x14ac:dyDescent="0.3">
      <c r="F49" s="303"/>
    </row>
    <row r="50" spans="2:15" x14ac:dyDescent="0.25">
      <c r="B50" s="600"/>
      <c r="C50" s="601"/>
      <c r="D50" s="606" t="s">
        <v>0</v>
      </c>
      <c r="E50" s="606"/>
      <c r="F50" s="606"/>
      <c r="G50" s="606"/>
      <c r="H50" s="606"/>
      <c r="I50" s="606"/>
      <c r="J50" s="606"/>
      <c r="K50" s="606"/>
      <c r="L50" s="606"/>
      <c r="M50" s="607"/>
    </row>
    <row r="51" spans="2:15" x14ac:dyDescent="0.25">
      <c r="B51" s="602"/>
      <c r="C51" s="603"/>
      <c r="D51" s="608"/>
      <c r="E51" s="608"/>
      <c r="F51" s="608"/>
      <c r="G51" s="608"/>
      <c r="H51" s="608"/>
      <c r="I51" s="608"/>
      <c r="J51" s="608"/>
      <c r="K51" s="608"/>
      <c r="L51" s="608"/>
      <c r="M51" s="609"/>
    </row>
    <row r="52" spans="2:15" x14ac:dyDescent="0.25">
      <c r="B52" s="602"/>
      <c r="C52" s="603"/>
      <c r="D52" s="610" t="str">
        <f>+D5</f>
        <v>PAGO QUINCENAL DEL 01 AL 15 DE MAYO DE 2025</v>
      </c>
      <c r="E52" s="610"/>
      <c r="F52" s="610"/>
      <c r="G52" s="610"/>
      <c r="H52" s="610"/>
      <c r="I52" s="610"/>
      <c r="J52" s="610"/>
      <c r="K52" s="610"/>
      <c r="L52" s="610"/>
      <c r="M52" s="611"/>
    </row>
    <row r="53" spans="2:15" ht="36.75" customHeight="1" thickBot="1" x14ac:dyDescent="0.3">
      <c r="B53" s="604"/>
      <c r="C53" s="605"/>
      <c r="D53" s="598"/>
      <c r="E53" s="598"/>
      <c r="F53" s="598"/>
      <c r="G53" s="598"/>
      <c r="H53" s="598"/>
      <c r="I53" s="598"/>
      <c r="J53" s="598"/>
      <c r="K53" s="598"/>
      <c r="L53" s="598"/>
      <c r="M53" s="599"/>
    </row>
    <row r="54" spans="2:15" x14ac:dyDescent="0.25">
      <c r="B54" s="590" t="s">
        <v>2</v>
      </c>
      <c r="C54" s="591"/>
      <c r="D54" s="594" t="s">
        <v>26</v>
      </c>
      <c r="E54" s="595"/>
      <c r="F54" s="595"/>
      <c r="G54" s="595"/>
      <c r="H54" s="595"/>
      <c r="I54" s="595"/>
      <c r="J54" s="595"/>
      <c r="K54" s="595"/>
      <c r="L54" s="595"/>
      <c r="M54" s="596"/>
    </row>
    <row r="55" spans="2:15" ht="15.75" thickBot="1" x14ac:dyDescent="0.3">
      <c r="B55" s="592"/>
      <c r="C55" s="593"/>
      <c r="D55" s="597"/>
      <c r="E55" s="598"/>
      <c r="F55" s="598"/>
      <c r="G55" s="598"/>
      <c r="H55" s="598"/>
      <c r="I55" s="598"/>
      <c r="J55" s="598"/>
      <c r="K55" s="598"/>
      <c r="L55" s="598"/>
      <c r="M55" s="599"/>
    </row>
    <row r="56" spans="2:15" ht="60.75" thickBot="1" x14ac:dyDescent="0.3">
      <c r="B56" s="176" t="s">
        <v>11</v>
      </c>
      <c r="C56" s="17" t="s">
        <v>4</v>
      </c>
      <c r="D56" s="18" t="s">
        <v>13</v>
      </c>
      <c r="E56" s="21" t="s">
        <v>28</v>
      </c>
      <c r="F56" s="19" t="s">
        <v>5</v>
      </c>
      <c r="G56" s="106" t="s">
        <v>6</v>
      </c>
      <c r="H56" s="6" t="s">
        <v>7</v>
      </c>
      <c r="I56" s="79" t="s">
        <v>89</v>
      </c>
      <c r="J56" s="160" t="s">
        <v>8</v>
      </c>
      <c r="K56" s="161" t="s">
        <v>105</v>
      </c>
      <c r="L56" s="19" t="s">
        <v>9</v>
      </c>
      <c r="M56" s="18" t="s">
        <v>10</v>
      </c>
    </row>
    <row r="57" spans="2:15" ht="30.75" thickBot="1" x14ac:dyDescent="0.3">
      <c r="B57" s="5">
        <v>13</v>
      </c>
      <c r="C57" s="217" t="s">
        <v>27</v>
      </c>
      <c r="D57" s="148" t="s">
        <v>29</v>
      </c>
      <c r="E57" s="258">
        <f>5340.6/15</f>
        <v>356.04</v>
      </c>
      <c r="F57" s="255">
        <f t="shared" ref="F57:F63" si="4">ROUND(E57*G57,0)</f>
        <v>5341</v>
      </c>
      <c r="G57" s="24">
        <v>15</v>
      </c>
      <c r="H57" s="25">
        <v>0</v>
      </c>
      <c r="I57" s="259">
        <f>ROUND((E57/4)*H57,0)</f>
        <v>0</v>
      </c>
      <c r="J57" s="261">
        <v>1</v>
      </c>
      <c r="K57" s="313">
        <f t="shared" ref="K57:K63" si="5">ROUND((E57*2)*J57,0)</f>
        <v>712</v>
      </c>
      <c r="L57" s="315">
        <f>F57+I57+K57</f>
        <v>6053</v>
      </c>
      <c r="M57" s="8"/>
      <c r="O57" s="142"/>
    </row>
    <row r="58" spans="2:15" ht="30.75" thickBot="1" x14ac:dyDescent="0.3">
      <c r="B58" s="5"/>
      <c r="C58" s="217" t="s">
        <v>211</v>
      </c>
      <c r="D58" s="148" t="s">
        <v>29</v>
      </c>
      <c r="E58" s="258">
        <f>5340.6/15</f>
        <v>356.04</v>
      </c>
      <c r="F58" s="255">
        <f t="shared" ref="F58" si="6">ROUND(E58*G58,0)</f>
        <v>5341</v>
      </c>
      <c r="G58" s="24">
        <v>15</v>
      </c>
      <c r="H58" s="25">
        <v>4</v>
      </c>
      <c r="I58" s="259">
        <f>ROUND((E58/4)*H58,0)</f>
        <v>356</v>
      </c>
      <c r="J58" s="261">
        <v>1</v>
      </c>
      <c r="K58" s="313">
        <f t="shared" ref="K58" si="7">ROUND((E58*2)*J58,0)</f>
        <v>712</v>
      </c>
      <c r="L58" s="315">
        <f>F58+I58+K58</f>
        <v>6409</v>
      </c>
      <c r="M58" s="8"/>
      <c r="O58" s="142"/>
    </row>
    <row r="59" spans="2:15" ht="30.75" thickBot="1" x14ac:dyDescent="0.3">
      <c r="B59" s="18">
        <v>14</v>
      </c>
      <c r="C59" s="316" t="s">
        <v>30</v>
      </c>
      <c r="D59" s="29" t="s">
        <v>31</v>
      </c>
      <c r="E59" s="255">
        <f>4077.2/15</f>
        <v>271.81333333333333</v>
      </c>
      <c r="F59" s="559">
        <f t="shared" si="4"/>
        <v>4077</v>
      </c>
      <c r="G59" s="25">
        <v>15</v>
      </c>
      <c r="H59" s="25">
        <v>4</v>
      </c>
      <c r="I59" s="259">
        <f>ROUND((E59/4)*H59,0)</f>
        <v>272</v>
      </c>
      <c r="J59" s="261">
        <v>1</v>
      </c>
      <c r="K59" s="313">
        <f t="shared" si="5"/>
        <v>544</v>
      </c>
      <c r="L59" s="315">
        <f t="shared" ref="L59:L63" si="8">F59+I59+K59</f>
        <v>4893</v>
      </c>
      <c r="M59" s="1"/>
    </row>
    <row r="60" spans="2:15" ht="27.75" customHeight="1" thickBot="1" x14ac:dyDescent="0.3">
      <c r="B60" s="18">
        <v>15</v>
      </c>
      <c r="C60" s="316" t="s">
        <v>34</v>
      </c>
      <c r="D60" s="29" t="s">
        <v>35</v>
      </c>
      <c r="E60" s="255">
        <v>258.93333333333334</v>
      </c>
      <c r="F60" s="255">
        <f t="shared" si="4"/>
        <v>3884</v>
      </c>
      <c r="G60" s="25">
        <v>15</v>
      </c>
      <c r="H60" s="25"/>
      <c r="I60" s="262"/>
      <c r="J60" s="261">
        <v>1</v>
      </c>
      <c r="K60" s="313">
        <f t="shared" si="5"/>
        <v>518</v>
      </c>
      <c r="L60" s="315">
        <f>F60+I60+K60</f>
        <v>4402</v>
      </c>
      <c r="M60" s="1"/>
      <c r="O60" s="142"/>
    </row>
    <row r="61" spans="2:15" ht="21.75" customHeight="1" thickBot="1" x14ac:dyDescent="0.3">
      <c r="B61" s="18">
        <v>16</v>
      </c>
      <c r="C61" s="316" t="s">
        <v>165</v>
      </c>
      <c r="D61" s="29" t="s">
        <v>167</v>
      </c>
      <c r="E61" s="255">
        <v>292.95999999999998</v>
      </c>
      <c r="F61" s="255">
        <f t="shared" si="4"/>
        <v>4394</v>
      </c>
      <c r="G61" s="24">
        <v>15</v>
      </c>
      <c r="H61" s="25">
        <v>4</v>
      </c>
      <c r="I61" s="259">
        <f>ROUND((E61/4)*H61,0)</f>
        <v>293</v>
      </c>
      <c r="J61" s="261">
        <v>0</v>
      </c>
      <c r="K61" s="313">
        <f>ROUND((E61*2)*J61,0)</f>
        <v>0</v>
      </c>
      <c r="L61" s="315">
        <f>F61+I61+K61</f>
        <v>4687</v>
      </c>
      <c r="M61" s="1"/>
      <c r="O61" s="142"/>
    </row>
    <row r="62" spans="2:15" ht="31.5" customHeight="1" thickBot="1" x14ac:dyDescent="0.3">
      <c r="B62" s="18">
        <v>17</v>
      </c>
      <c r="C62" s="317" t="s">
        <v>166</v>
      </c>
      <c r="D62" s="29" t="s">
        <v>167</v>
      </c>
      <c r="E62" s="255">
        <v>292.95999999999998</v>
      </c>
      <c r="F62" s="255">
        <f t="shared" si="4"/>
        <v>4394</v>
      </c>
      <c r="G62" s="25">
        <v>15</v>
      </c>
      <c r="H62" s="25">
        <v>6</v>
      </c>
      <c r="I62" s="259">
        <f>ROUND((E62/4)*H62,0)</f>
        <v>439</v>
      </c>
      <c r="J62" s="261">
        <v>0</v>
      </c>
      <c r="K62" s="313">
        <f t="shared" ref="K62" si="9">ROUND((E62*2)*J62,0)</f>
        <v>0</v>
      </c>
      <c r="L62" s="315">
        <f>F62+I62+K62</f>
        <v>4833</v>
      </c>
      <c r="M62" s="1"/>
      <c r="O62" s="142"/>
    </row>
    <row r="63" spans="2:15" ht="30.75" thickBot="1" x14ac:dyDescent="0.3">
      <c r="B63" s="18">
        <v>18</v>
      </c>
      <c r="C63" s="317" t="s">
        <v>36</v>
      </c>
      <c r="D63" s="29" t="s">
        <v>35</v>
      </c>
      <c r="E63" s="255">
        <v>258.93333333333334</v>
      </c>
      <c r="F63" s="255">
        <f t="shared" si="4"/>
        <v>3884</v>
      </c>
      <c r="G63" s="25">
        <v>15</v>
      </c>
      <c r="H63" s="25">
        <v>0</v>
      </c>
      <c r="I63" s="262">
        <f>ROUND((E63/4)*H63,0)</f>
        <v>0</v>
      </c>
      <c r="J63" s="261">
        <v>1</v>
      </c>
      <c r="K63" s="313">
        <f t="shared" si="5"/>
        <v>518</v>
      </c>
      <c r="L63" s="315">
        <f t="shared" si="8"/>
        <v>4402</v>
      </c>
      <c r="M63" s="1"/>
    </row>
    <row r="64" spans="2:15" ht="22.5" customHeight="1" thickBot="1" x14ac:dyDescent="0.35">
      <c r="B64" s="95"/>
      <c r="C64" s="98" t="s">
        <v>129</v>
      </c>
      <c r="D64" s="638"/>
      <c r="E64" s="639"/>
      <c r="F64" s="639"/>
      <c r="G64" s="639"/>
      <c r="H64" s="639"/>
      <c r="I64" s="639"/>
      <c r="J64" s="639"/>
      <c r="K64" s="640"/>
      <c r="L64" s="99">
        <f>SUM(L57:L63)</f>
        <v>35679</v>
      </c>
      <c r="M64" s="3"/>
    </row>
    <row r="65" spans="2:16" ht="22.5" customHeight="1" x14ac:dyDescent="0.3">
      <c r="C65" s="203"/>
      <c r="D65" s="277"/>
      <c r="E65" s="277"/>
      <c r="F65" s="277"/>
      <c r="G65" s="277"/>
      <c r="H65" s="277"/>
      <c r="I65" s="277"/>
      <c r="J65" s="277"/>
      <c r="K65" s="277"/>
      <c r="L65" s="204"/>
    </row>
    <row r="66" spans="2:16" ht="22.5" customHeight="1" x14ac:dyDescent="0.3">
      <c r="C66" s="203"/>
      <c r="D66" s="277"/>
      <c r="E66" s="277"/>
      <c r="F66" s="277"/>
      <c r="G66" s="277"/>
      <c r="H66" s="277"/>
      <c r="I66" s="277"/>
      <c r="J66" s="277"/>
      <c r="K66" s="277"/>
      <c r="L66" s="204"/>
    </row>
    <row r="67" spans="2:16" ht="22.5" customHeight="1" x14ac:dyDescent="0.3">
      <c r="C67" s="203"/>
      <c r="D67" s="277"/>
      <c r="E67" s="277"/>
      <c r="F67" s="277"/>
      <c r="G67" s="277"/>
      <c r="H67" s="277"/>
      <c r="I67" s="277"/>
      <c r="J67" s="277"/>
      <c r="K67" s="277"/>
      <c r="L67" s="204"/>
    </row>
    <row r="68" spans="2:16" ht="22.5" customHeight="1" x14ac:dyDescent="0.3">
      <c r="C68" s="203"/>
      <c r="D68" s="277"/>
      <c r="E68" s="277"/>
      <c r="F68" s="277"/>
      <c r="G68" s="277"/>
      <c r="H68" s="277"/>
      <c r="I68" s="277"/>
      <c r="J68" s="277"/>
      <c r="K68" s="277"/>
      <c r="L68" s="204"/>
    </row>
    <row r="69" spans="2:16" ht="22.5" customHeight="1" thickBot="1" x14ac:dyDescent="0.35">
      <c r="C69" s="203"/>
      <c r="D69" s="277"/>
      <c r="E69" s="277"/>
      <c r="F69" s="277"/>
      <c r="G69" s="277"/>
      <c r="H69" s="277"/>
      <c r="I69" s="277"/>
      <c r="J69" s="277"/>
      <c r="K69" s="277"/>
      <c r="L69" s="204"/>
    </row>
    <row r="70" spans="2:16" x14ac:dyDescent="0.25">
      <c r="B70" s="600">
        <f ca="1">B70:M101</f>
        <v>0</v>
      </c>
      <c r="C70" s="601"/>
      <c r="D70" s="606" t="s">
        <v>0</v>
      </c>
      <c r="E70" s="606"/>
      <c r="F70" s="606"/>
      <c r="G70" s="606"/>
      <c r="H70" s="606"/>
      <c r="I70" s="606"/>
      <c r="J70" s="606"/>
      <c r="K70" s="606"/>
      <c r="L70" s="606"/>
      <c r="M70" s="607"/>
    </row>
    <row r="71" spans="2:16" x14ac:dyDescent="0.25">
      <c r="B71" s="602"/>
      <c r="C71" s="603"/>
      <c r="D71" s="608"/>
      <c r="E71" s="608"/>
      <c r="F71" s="608"/>
      <c r="G71" s="608"/>
      <c r="H71" s="608"/>
      <c r="I71" s="608"/>
      <c r="J71" s="608"/>
      <c r="K71" s="608"/>
      <c r="L71" s="608"/>
      <c r="M71" s="609"/>
    </row>
    <row r="72" spans="2:16" x14ac:dyDescent="0.25">
      <c r="B72" s="602"/>
      <c r="C72" s="603"/>
      <c r="D72" s="610" t="str">
        <f>+D5</f>
        <v>PAGO QUINCENAL DEL 01 AL 15 DE MAYO DE 2025</v>
      </c>
      <c r="E72" s="610"/>
      <c r="F72" s="610"/>
      <c r="G72" s="610"/>
      <c r="H72" s="610"/>
      <c r="I72" s="610"/>
      <c r="J72" s="610"/>
      <c r="K72" s="610"/>
      <c r="L72" s="610"/>
      <c r="M72" s="611"/>
    </row>
    <row r="73" spans="2:16" ht="45.75" customHeight="1" thickBot="1" x14ac:dyDescent="0.3">
      <c r="B73" s="604"/>
      <c r="C73" s="605"/>
      <c r="D73" s="598"/>
      <c r="E73" s="598"/>
      <c r="F73" s="598"/>
      <c r="G73" s="598"/>
      <c r="H73" s="598"/>
      <c r="I73" s="598"/>
      <c r="J73" s="598"/>
      <c r="K73" s="598"/>
      <c r="L73" s="598"/>
      <c r="M73" s="599"/>
    </row>
    <row r="74" spans="2:16" x14ac:dyDescent="0.25">
      <c r="B74" s="590" t="s">
        <v>2</v>
      </c>
      <c r="C74" s="591"/>
      <c r="D74" s="594" t="s">
        <v>37</v>
      </c>
      <c r="E74" s="595"/>
      <c r="F74" s="595"/>
      <c r="G74" s="595"/>
      <c r="H74" s="595"/>
      <c r="I74" s="595"/>
      <c r="J74" s="595"/>
      <c r="K74" s="595"/>
      <c r="L74" s="595"/>
      <c r="M74" s="596"/>
    </row>
    <row r="75" spans="2:16" ht="15.75" thickBot="1" x14ac:dyDescent="0.3">
      <c r="B75" s="592"/>
      <c r="C75" s="593"/>
      <c r="D75" s="597"/>
      <c r="E75" s="598"/>
      <c r="F75" s="598"/>
      <c r="G75" s="598"/>
      <c r="H75" s="598"/>
      <c r="I75" s="598"/>
      <c r="J75" s="598"/>
      <c r="K75" s="598"/>
      <c r="L75" s="598"/>
      <c r="M75" s="599"/>
    </row>
    <row r="76" spans="2:16" ht="60.75" thickBot="1" x14ac:dyDescent="0.3">
      <c r="B76" s="175" t="s">
        <v>11</v>
      </c>
      <c r="C76" s="17" t="s">
        <v>4</v>
      </c>
      <c r="D76" s="18" t="s">
        <v>13</v>
      </c>
      <c r="E76" s="21" t="s">
        <v>28</v>
      </c>
      <c r="F76" s="19" t="s">
        <v>5</v>
      </c>
      <c r="G76" s="106" t="s">
        <v>6</v>
      </c>
      <c r="H76" s="6" t="s">
        <v>7</v>
      </c>
      <c r="I76" s="160" t="s">
        <v>89</v>
      </c>
      <c r="J76" s="160" t="s">
        <v>8</v>
      </c>
      <c r="K76" s="161" t="s">
        <v>105</v>
      </c>
      <c r="L76" s="19" t="s">
        <v>9</v>
      </c>
      <c r="M76" s="18" t="s">
        <v>10</v>
      </c>
      <c r="P76" t="s">
        <v>178</v>
      </c>
    </row>
    <row r="77" spans="2:16" ht="30" customHeight="1" thickBot="1" x14ac:dyDescent="0.3">
      <c r="B77" s="18">
        <v>19</v>
      </c>
      <c r="C77" s="217" t="s">
        <v>38</v>
      </c>
      <c r="D77" s="148" t="s">
        <v>42</v>
      </c>
      <c r="E77" s="255">
        <v>319.2</v>
      </c>
      <c r="F77" s="255">
        <f t="shared" ref="F77:F82" si="10">ROUND(E77*G77,0)</f>
        <v>4788</v>
      </c>
      <c r="G77" s="24">
        <v>15</v>
      </c>
      <c r="H77" s="25">
        <v>0</v>
      </c>
      <c r="I77" s="259">
        <f t="shared" ref="I77:I82" si="11">ROUND((E77/4)*H77,0)</f>
        <v>0</v>
      </c>
      <c r="J77" s="261">
        <v>0</v>
      </c>
      <c r="K77" s="313">
        <f>ROUND((E77*2)*J77,0)</f>
        <v>0</v>
      </c>
      <c r="L77" s="318">
        <f t="shared" ref="L77:L81" si="12">F77+I77+K77</f>
        <v>4788</v>
      </c>
      <c r="M77" s="8"/>
    </row>
    <row r="78" spans="2:16" ht="30" customHeight="1" thickBot="1" x14ac:dyDescent="0.3">
      <c r="B78" s="18">
        <v>20</v>
      </c>
      <c r="C78" s="217" t="s">
        <v>194</v>
      </c>
      <c r="D78" s="148" t="s">
        <v>151</v>
      </c>
      <c r="E78" s="255">
        <v>319.2</v>
      </c>
      <c r="F78" s="255">
        <f t="shared" si="10"/>
        <v>4788</v>
      </c>
      <c r="G78" s="24">
        <v>15</v>
      </c>
      <c r="H78" s="25">
        <v>8</v>
      </c>
      <c r="I78" s="259">
        <f t="shared" si="11"/>
        <v>638</v>
      </c>
      <c r="J78" s="261">
        <v>0</v>
      </c>
      <c r="K78" s="313">
        <f>ROUND((E78*2)*J78,0)</f>
        <v>0</v>
      </c>
      <c r="L78" s="318">
        <f t="shared" si="12"/>
        <v>5426</v>
      </c>
      <c r="M78" s="8"/>
    </row>
    <row r="79" spans="2:16" ht="30" customHeight="1" thickBot="1" x14ac:dyDescent="0.3">
      <c r="B79" s="18">
        <v>22</v>
      </c>
      <c r="C79" s="217" t="s">
        <v>168</v>
      </c>
      <c r="D79" s="148" t="s">
        <v>169</v>
      </c>
      <c r="E79" s="255">
        <v>368.13</v>
      </c>
      <c r="F79" s="255">
        <f t="shared" si="10"/>
        <v>5522</v>
      </c>
      <c r="G79" s="24">
        <v>15</v>
      </c>
      <c r="H79" s="25">
        <v>18</v>
      </c>
      <c r="I79" s="259">
        <f t="shared" si="11"/>
        <v>1657</v>
      </c>
      <c r="J79" s="261">
        <v>0</v>
      </c>
      <c r="K79" s="313">
        <f>ROUND((E79*2)*J79,0)</f>
        <v>0</v>
      </c>
      <c r="L79" s="318">
        <f t="shared" si="12"/>
        <v>7179</v>
      </c>
      <c r="M79" s="8"/>
    </row>
    <row r="80" spans="2:16" ht="30" customHeight="1" thickBot="1" x14ac:dyDescent="0.3">
      <c r="B80" s="20">
        <v>23</v>
      </c>
      <c r="C80" s="97" t="s">
        <v>40</v>
      </c>
      <c r="D80" s="29" t="s">
        <v>43</v>
      </c>
      <c r="E80" s="255">
        <v>448.86666666666667</v>
      </c>
      <c r="F80" s="255">
        <f t="shared" si="10"/>
        <v>6733</v>
      </c>
      <c r="G80" s="25">
        <v>15</v>
      </c>
      <c r="H80" s="25">
        <v>0</v>
      </c>
      <c r="I80" s="259">
        <f t="shared" si="11"/>
        <v>0</v>
      </c>
      <c r="J80" s="261">
        <v>0</v>
      </c>
      <c r="K80" s="313">
        <f>ROUND((E80*2)*J80,0)</f>
        <v>0</v>
      </c>
      <c r="L80" s="305">
        <f t="shared" si="12"/>
        <v>6733</v>
      </c>
      <c r="M80" s="1"/>
    </row>
    <row r="81" spans="2:17" ht="30" customHeight="1" thickBot="1" x14ac:dyDescent="0.3">
      <c r="B81" s="18">
        <v>24</v>
      </c>
      <c r="C81" s="317" t="s">
        <v>152</v>
      </c>
      <c r="D81" s="29" t="s">
        <v>44</v>
      </c>
      <c r="E81" s="255">
        <v>501.33333333333331</v>
      </c>
      <c r="F81" s="255">
        <f t="shared" si="10"/>
        <v>7520</v>
      </c>
      <c r="G81" s="25">
        <v>15</v>
      </c>
      <c r="H81" s="25">
        <v>0</v>
      </c>
      <c r="I81" s="300">
        <f t="shared" si="11"/>
        <v>0</v>
      </c>
      <c r="J81" s="1"/>
      <c r="K81" s="1"/>
      <c r="L81" s="315">
        <f t="shared" si="12"/>
        <v>7520</v>
      </c>
      <c r="M81" s="1"/>
      <c r="Q81" s="319">
        <f>SUM(Q76:Q80)</f>
        <v>0</v>
      </c>
    </row>
    <row r="82" spans="2:17" ht="30" customHeight="1" thickBot="1" x14ac:dyDescent="0.3">
      <c r="B82" s="17">
        <v>25</v>
      </c>
      <c r="C82" s="184" t="s">
        <v>183</v>
      </c>
      <c r="D82" s="29" t="s">
        <v>184</v>
      </c>
      <c r="E82" s="255">
        <v>338.4</v>
      </c>
      <c r="F82" s="255">
        <f t="shared" si="10"/>
        <v>5076</v>
      </c>
      <c r="G82" s="25">
        <v>15</v>
      </c>
      <c r="H82" s="25">
        <v>0</v>
      </c>
      <c r="I82" s="259">
        <f t="shared" si="11"/>
        <v>0</v>
      </c>
      <c r="J82" s="261">
        <v>0</v>
      </c>
      <c r="K82" s="313">
        <f t="shared" ref="K82" si="13">ROUND((E82*2)*J82,0)</f>
        <v>0</v>
      </c>
      <c r="L82" s="305">
        <f>F82+I82+K82</f>
        <v>5076</v>
      </c>
      <c r="M82" s="3"/>
      <c r="Q82" s="319"/>
    </row>
    <row r="83" spans="2:17" ht="18" customHeight="1" thickBot="1" x14ac:dyDescent="0.35">
      <c r="B83" s="95"/>
      <c r="C83" s="98" t="s">
        <v>129</v>
      </c>
      <c r="D83" s="638"/>
      <c r="E83" s="639"/>
      <c r="F83" s="639"/>
      <c r="G83" s="639"/>
      <c r="H83" s="639"/>
      <c r="I83" s="639"/>
      <c r="J83" s="639"/>
      <c r="K83" s="640"/>
      <c r="L83" s="99">
        <f>SUM(L77:L82)</f>
        <v>36722</v>
      </c>
      <c r="M83" s="3"/>
      <c r="Q83" s="319">
        <f>+Q81*0.06</f>
        <v>0</v>
      </c>
    </row>
    <row r="84" spans="2:17" hidden="1" x14ac:dyDescent="0.25"/>
    <row r="88" spans="2:17" ht="15.75" thickBot="1" x14ac:dyDescent="0.3"/>
    <row r="89" spans="2:17" x14ac:dyDescent="0.25">
      <c r="B89" s="600"/>
      <c r="C89" s="601"/>
      <c r="D89" s="606" t="s">
        <v>0</v>
      </c>
      <c r="E89" s="606"/>
      <c r="F89" s="606"/>
      <c r="G89" s="606"/>
      <c r="H89" s="606"/>
      <c r="I89" s="606"/>
      <c r="J89" s="606"/>
      <c r="K89" s="606"/>
      <c r="L89" s="606"/>
      <c r="M89" s="607"/>
      <c r="Q89" s="319"/>
    </row>
    <row r="90" spans="2:17" ht="4.5" customHeight="1" x14ac:dyDescent="0.25">
      <c r="B90" s="602"/>
      <c r="C90" s="603"/>
      <c r="D90" s="608"/>
      <c r="E90" s="608"/>
      <c r="F90" s="608"/>
      <c r="G90" s="608"/>
      <c r="H90" s="608"/>
      <c r="I90" s="608"/>
      <c r="J90" s="608"/>
      <c r="K90" s="608"/>
      <c r="L90" s="608"/>
      <c r="M90" s="609"/>
    </row>
    <row r="91" spans="2:17" x14ac:dyDescent="0.25">
      <c r="B91" s="602"/>
      <c r="C91" s="603"/>
      <c r="D91" s="670" t="str">
        <f>+D5</f>
        <v>PAGO QUINCENAL DEL 01 AL 15 DE MAYO DE 2025</v>
      </c>
      <c r="E91" s="670"/>
      <c r="F91" s="670"/>
      <c r="G91" s="670"/>
      <c r="H91" s="670"/>
      <c r="I91" s="670"/>
      <c r="J91" s="670"/>
      <c r="K91" s="670"/>
      <c r="L91" s="670"/>
      <c r="M91" s="671"/>
    </row>
    <row r="92" spans="2:17" ht="21.75" customHeight="1" thickBot="1" x14ac:dyDescent="0.3">
      <c r="B92" s="604"/>
      <c r="C92" s="605"/>
      <c r="D92" s="672"/>
      <c r="E92" s="672"/>
      <c r="F92" s="672"/>
      <c r="G92" s="672"/>
      <c r="H92" s="672"/>
      <c r="I92" s="672"/>
      <c r="J92" s="672"/>
      <c r="K92" s="672"/>
      <c r="L92" s="672"/>
      <c r="M92" s="673"/>
    </row>
    <row r="93" spans="2:17" ht="15" customHeight="1" x14ac:dyDescent="0.25">
      <c r="B93" s="636" t="s">
        <v>2</v>
      </c>
      <c r="C93" s="637"/>
      <c r="D93" s="680" t="s">
        <v>45</v>
      </c>
      <c r="E93" s="681"/>
      <c r="F93" s="681"/>
      <c r="G93" s="681"/>
      <c r="H93" s="681"/>
      <c r="I93" s="681"/>
      <c r="J93" s="681"/>
      <c r="K93" s="681"/>
      <c r="L93" s="681"/>
      <c r="M93" s="682"/>
    </row>
    <row r="94" spans="2:17" ht="3.75" customHeight="1" thickBot="1" x14ac:dyDescent="0.3">
      <c r="B94" s="592"/>
      <c r="C94" s="593"/>
      <c r="D94" s="683"/>
      <c r="E94" s="672"/>
      <c r="F94" s="672"/>
      <c r="G94" s="672"/>
      <c r="H94" s="672"/>
      <c r="I94" s="672"/>
      <c r="J94" s="672"/>
      <c r="K94" s="672"/>
      <c r="L94" s="672"/>
      <c r="M94" s="673"/>
    </row>
    <row r="95" spans="2:17" ht="60.75" thickBot="1" x14ac:dyDescent="0.3">
      <c r="B95" s="175" t="s">
        <v>11</v>
      </c>
      <c r="C95" s="17" t="s">
        <v>4</v>
      </c>
      <c r="D95" s="18" t="s">
        <v>13</v>
      </c>
      <c r="E95" s="21" t="s">
        <v>28</v>
      </c>
      <c r="F95" s="19" t="s">
        <v>5</v>
      </c>
      <c r="G95" s="106" t="s">
        <v>6</v>
      </c>
      <c r="H95" s="6" t="s">
        <v>7</v>
      </c>
      <c r="I95" s="79" t="s">
        <v>89</v>
      </c>
      <c r="J95" s="160" t="s">
        <v>8</v>
      </c>
      <c r="K95" s="161" t="s">
        <v>105</v>
      </c>
      <c r="L95" s="19" t="s">
        <v>9</v>
      </c>
      <c r="M95" s="18" t="s">
        <v>10</v>
      </c>
    </row>
    <row r="96" spans="2:17" ht="30.75" thickBot="1" x14ac:dyDescent="0.3">
      <c r="B96" s="5">
        <v>26</v>
      </c>
      <c r="C96" s="151" t="s">
        <v>46</v>
      </c>
      <c r="D96" s="148" t="s">
        <v>47</v>
      </c>
      <c r="E96" s="255">
        <v>431.2</v>
      </c>
      <c r="F96" s="255">
        <f>ROUND(E96*G96,0)</f>
        <v>6468</v>
      </c>
      <c r="G96" s="25">
        <v>15</v>
      </c>
      <c r="H96" s="25">
        <v>15</v>
      </c>
      <c r="I96" s="259">
        <f>ROUND((E96/4)*H96,0)</f>
        <v>1617</v>
      </c>
      <c r="J96" s="261">
        <v>0</v>
      </c>
      <c r="K96" s="313">
        <f t="shared" ref="K96" si="14">ROUND((E96*2)*J96,0)</f>
        <v>0</v>
      </c>
      <c r="L96" s="305">
        <f>F96+I96+K96</f>
        <v>8085</v>
      </c>
      <c r="M96" s="8"/>
    </row>
    <row r="97" spans="2:13" ht="30.75" thickBot="1" x14ac:dyDescent="0.3">
      <c r="B97" s="5">
        <v>27</v>
      </c>
      <c r="C97" s="151" t="s">
        <v>205</v>
      </c>
      <c r="D97" s="148" t="s">
        <v>154</v>
      </c>
      <c r="E97" s="255">
        <v>319.2</v>
      </c>
      <c r="F97" s="255">
        <f>ROUND(E97*G97,0)</f>
        <v>4788</v>
      </c>
      <c r="G97" s="25">
        <v>15</v>
      </c>
      <c r="H97" s="25">
        <v>10</v>
      </c>
      <c r="I97" s="259">
        <f>ROUND((E97/4)*H97,0)</f>
        <v>798</v>
      </c>
      <c r="J97" s="261">
        <v>0</v>
      </c>
      <c r="K97" s="313">
        <f t="shared" ref="K97" si="15">ROUND((E97*2)*J97,0)</f>
        <v>0</v>
      </c>
      <c r="L97" s="305">
        <f>F97+I97+K97</f>
        <v>5586</v>
      </c>
      <c r="M97" s="8"/>
    </row>
    <row r="98" spans="2:13" ht="27" thickBot="1" x14ac:dyDescent="0.3">
      <c r="B98" s="18">
        <v>28</v>
      </c>
      <c r="C98" s="320" t="s">
        <v>48</v>
      </c>
      <c r="D98" s="1" t="s">
        <v>49</v>
      </c>
      <c r="E98" s="255">
        <v>319.2</v>
      </c>
      <c r="F98" s="255">
        <f>ROUND(E98*G98,0)</f>
        <v>4788</v>
      </c>
      <c r="G98" s="25">
        <v>15</v>
      </c>
      <c r="H98" s="25">
        <v>0</v>
      </c>
      <c r="I98" s="259">
        <f>ROUND((E98/4)*H98,0)</f>
        <v>0</v>
      </c>
      <c r="J98" s="321"/>
      <c r="K98" s="309"/>
      <c r="L98" s="315">
        <f>F98+I98+K98</f>
        <v>4788</v>
      </c>
      <c r="M98" s="1"/>
    </row>
    <row r="99" spans="2:13" ht="30" customHeight="1" thickBot="1" x14ac:dyDescent="0.3">
      <c r="B99" s="18">
        <v>29</v>
      </c>
      <c r="C99" s="317" t="s">
        <v>153</v>
      </c>
      <c r="D99" s="29" t="s">
        <v>154</v>
      </c>
      <c r="E99" s="255">
        <v>416.66</v>
      </c>
      <c r="F99" s="255">
        <f>ROUND(E99*G99,0)</f>
        <v>6250</v>
      </c>
      <c r="G99" s="25">
        <v>15</v>
      </c>
      <c r="H99" s="25">
        <v>0</v>
      </c>
      <c r="I99" s="259">
        <f>ROUND((E99/4)*H99,0)</f>
        <v>0</v>
      </c>
      <c r="J99" s="321"/>
      <c r="K99" s="309"/>
      <c r="L99" s="315">
        <f>F99+I99+K99</f>
        <v>6250</v>
      </c>
      <c r="M99" s="1"/>
    </row>
    <row r="100" spans="2:13" ht="30.75" thickBot="1" x14ac:dyDescent="0.3">
      <c r="B100" s="18">
        <v>30</v>
      </c>
      <c r="C100" s="317" t="s">
        <v>50</v>
      </c>
      <c r="D100" s="1" t="s">
        <v>49</v>
      </c>
      <c r="E100" s="255">
        <v>266.2</v>
      </c>
      <c r="F100" s="255">
        <f>ROUND(E100*G100,0)</f>
        <v>3993</v>
      </c>
      <c r="G100" s="25">
        <v>15</v>
      </c>
      <c r="H100" s="25">
        <v>0</v>
      </c>
      <c r="I100" s="259">
        <f>ROUND((E100/4)*H100,0)</f>
        <v>0</v>
      </c>
      <c r="J100" s="255"/>
      <c r="K100" s="309"/>
      <c r="L100" s="315">
        <f>F100+I100+K100</f>
        <v>3993</v>
      </c>
      <c r="M100" s="1"/>
    </row>
    <row r="101" spans="2:13" ht="15.75" customHeight="1" thickBot="1" x14ac:dyDescent="0.3">
      <c r="B101" s="95"/>
      <c r="C101" s="97" t="s">
        <v>129</v>
      </c>
      <c r="D101" s="2"/>
      <c r="E101" s="2"/>
      <c r="F101" s="2"/>
      <c r="G101" s="2"/>
      <c r="H101" s="2"/>
      <c r="I101" s="2"/>
      <c r="J101" s="2"/>
      <c r="K101" s="2"/>
      <c r="L101" s="99">
        <f>SUM(L96:L99)+L100</f>
        <v>28702</v>
      </c>
      <c r="M101" s="3"/>
    </row>
    <row r="102" spans="2:13" ht="15.75" customHeight="1" thickBot="1" x14ac:dyDescent="0.3">
      <c r="C102" s="207"/>
      <c r="L102" s="204"/>
    </row>
    <row r="103" spans="2:13" x14ac:dyDescent="0.25">
      <c r="B103" s="600"/>
      <c r="C103" s="601"/>
      <c r="D103" s="606" t="s">
        <v>0</v>
      </c>
      <c r="E103" s="606"/>
      <c r="F103" s="606"/>
      <c r="G103" s="606"/>
      <c r="H103" s="606"/>
      <c r="I103" s="606"/>
      <c r="J103" s="606"/>
      <c r="K103" s="606"/>
      <c r="L103" s="606"/>
      <c r="M103" s="607"/>
    </row>
    <row r="104" spans="2:13" ht="11.25" customHeight="1" x14ac:dyDescent="0.25">
      <c r="B104" s="602"/>
      <c r="C104" s="603"/>
      <c r="D104" s="608"/>
      <c r="E104" s="608"/>
      <c r="F104" s="608"/>
      <c r="G104" s="608"/>
      <c r="H104" s="608"/>
      <c r="I104" s="608"/>
      <c r="J104" s="608"/>
      <c r="K104" s="608"/>
      <c r="L104" s="608"/>
      <c r="M104" s="609"/>
    </row>
    <row r="105" spans="2:13" x14ac:dyDescent="0.25">
      <c r="B105" s="602"/>
      <c r="C105" s="603"/>
      <c r="D105" s="610" t="str">
        <f>+D5</f>
        <v>PAGO QUINCENAL DEL 01 AL 15 DE MAYO DE 2025</v>
      </c>
      <c r="E105" s="610"/>
      <c r="F105" s="610"/>
      <c r="G105" s="610"/>
      <c r="H105" s="610"/>
      <c r="I105" s="610"/>
      <c r="J105" s="610"/>
      <c r="K105" s="610"/>
      <c r="L105" s="610"/>
      <c r="M105" s="611"/>
    </row>
    <row r="106" spans="2:13" ht="16.5" customHeight="1" thickBot="1" x14ac:dyDescent="0.3">
      <c r="B106" s="604"/>
      <c r="C106" s="605"/>
      <c r="D106" s="598"/>
      <c r="E106" s="598"/>
      <c r="F106" s="598"/>
      <c r="G106" s="598"/>
      <c r="H106" s="598"/>
      <c r="I106" s="598"/>
      <c r="J106" s="598"/>
      <c r="K106" s="598"/>
      <c r="L106" s="598"/>
      <c r="M106" s="599"/>
    </row>
    <row r="107" spans="2:13" ht="15" customHeight="1" x14ac:dyDescent="0.25">
      <c r="B107" s="636" t="s">
        <v>2</v>
      </c>
      <c r="C107" s="637"/>
      <c r="D107" s="594" t="s">
        <v>52</v>
      </c>
      <c r="E107" s="595"/>
      <c r="F107" s="595"/>
      <c r="G107" s="595"/>
      <c r="H107" s="595"/>
      <c r="I107" s="595"/>
      <c r="J107" s="595"/>
      <c r="K107" s="595"/>
      <c r="L107" s="595"/>
      <c r="M107" s="596"/>
    </row>
    <row r="108" spans="2:13" ht="15.75" customHeight="1" thickBot="1" x14ac:dyDescent="0.3">
      <c r="B108" s="592"/>
      <c r="C108" s="593"/>
      <c r="D108" s="597"/>
      <c r="E108" s="598"/>
      <c r="F108" s="598"/>
      <c r="G108" s="598"/>
      <c r="H108" s="598"/>
      <c r="I108" s="598"/>
      <c r="J108" s="598"/>
      <c r="K108" s="598"/>
      <c r="L108" s="598"/>
      <c r="M108" s="599"/>
    </row>
    <row r="109" spans="2:13" ht="60.75" thickBot="1" x14ac:dyDescent="0.3">
      <c r="B109" s="176" t="s">
        <v>11</v>
      </c>
      <c r="C109" s="17" t="s">
        <v>4</v>
      </c>
      <c r="D109" s="18" t="s">
        <v>13</v>
      </c>
      <c r="E109" s="21" t="s">
        <v>28</v>
      </c>
      <c r="F109" s="19" t="s">
        <v>5</v>
      </c>
      <c r="G109" s="106" t="s">
        <v>6</v>
      </c>
      <c r="H109" s="6" t="s">
        <v>7</v>
      </c>
      <c r="I109" s="79" t="s">
        <v>89</v>
      </c>
      <c r="J109" s="160" t="s">
        <v>8</v>
      </c>
      <c r="K109" s="161" t="s">
        <v>105</v>
      </c>
      <c r="L109" s="19" t="s">
        <v>9</v>
      </c>
      <c r="M109" s="18" t="s">
        <v>10</v>
      </c>
    </row>
    <row r="110" spans="2:13" ht="30.75" thickBot="1" x14ac:dyDescent="0.3">
      <c r="B110" s="18">
        <v>31</v>
      </c>
      <c r="C110" s="322" t="s">
        <v>139</v>
      </c>
      <c r="D110" s="29" t="s">
        <v>54</v>
      </c>
      <c r="E110" s="255">
        <v>319.2</v>
      </c>
      <c r="F110" s="255">
        <f>ROUND(E110*G110,0)</f>
        <v>4788</v>
      </c>
      <c r="G110" s="25">
        <v>15</v>
      </c>
      <c r="H110" s="25">
        <v>6</v>
      </c>
      <c r="I110" s="259">
        <f>ROUND((E110/4)*H110,0)</f>
        <v>479</v>
      </c>
      <c r="J110" s="255"/>
      <c r="K110" s="255"/>
      <c r="L110" s="315">
        <f>F110+I110+K110</f>
        <v>5267</v>
      </c>
      <c r="M110" s="255"/>
    </row>
    <row r="111" spans="2:13" ht="18" customHeight="1" thickBot="1" x14ac:dyDescent="0.3">
      <c r="B111" s="95"/>
      <c r="C111" s="97" t="s">
        <v>129</v>
      </c>
      <c r="D111" s="638"/>
      <c r="E111" s="639"/>
      <c r="F111" s="639"/>
      <c r="G111" s="639"/>
      <c r="H111" s="639"/>
      <c r="I111" s="639"/>
      <c r="J111" s="639"/>
      <c r="K111" s="640"/>
      <c r="L111" s="139">
        <f>L110</f>
        <v>5267</v>
      </c>
      <c r="M111" s="3"/>
    </row>
    <row r="112" spans="2:13" ht="18" customHeight="1" thickBot="1" x14ac:dyDescent="0.3">
      <c r="C112" s="207"/>
      <c r="D112" s="277"/>
      <c r="E112" s="277"/>
      <c r="F112" s="277"/>
      <c r="G112" s="277"/>
      <c r="H112" s="277"/>
      <c r="I112" s="277"/>
      <c r="J112" s="277"/>
      <c r="K112" s="277"/>
      <c r="L112" s="39"/>
    </row>
    <row r="113" spans="2:13" x14ac:dyDescent="0.25">
      <c r="B113" s="600"/>
      <c r="C113" s="601"/>
      <c r="D113" s="606" t="s">
        <v>0</v>
      </c>
      <c r="E113" s="606"/>
      <c r="F113" s="606"/>
      <c r="G113" s="606"/>
      <c r="H113" s="606"/>
      <c r="I113" s="606"/>
      <c r="J113" s="606"/>
      <c r="K113" s="606"/>
      <c r="L113" s="606"/>
      <c r="M113" s="607"/>
    </row>
    <row r="114" spans="2:13" x14ac:dyDescent="0.25">
      <c r="B114" s="602"/>
      <c r="C114" s="603"/>
      <c r="D114" s="608"/>
      <c r="E114" s="608"/>
      <c r="F114" s="608"/>
      <c r="G114" s="608"/>
      <c r="H114" s="608"/>
      <c r="I114" s="608"/>
      <c r="J114" s="608"/>
      <c r="K114" s="608"/>
      <c r="L114" s="608"/>
      <c r="M114" s="609"/>
    </row>
    <row r="115" spans="2:13" x14ac:dyDescent="0.25">
      <c r="B115" s="602"/>
      <c r="C115" s="603"/>
      <c r="D115" s="670" t="str">
        <f>+D5</f>
        <v>PAGO QUINCENAL DEL 01 AL 15 DE MAYO DE 2025</v>
      </c>
      <c r="E115" s="670"/>
      <c r="F115" s="670"/>
      <c r="G115" s="670"/>
      <c r="H115" s="670"/>
      <c r="I115" s="670"/>
      <c r="J115" s="670"/>
      <c r="K115" s="670"/>
      <c r="L115" s="670"/>
      <c r="M115" s="671"/>
    </row>
    <row r="116" spans="2:13" ht="33" customHeight="1" thickBot="1" x14ac:dyDescent="0.3">
      <c r="B116" s="604"/>
      <c r="C116" s="605"/>
      <c r="D116" s="672"/>
      <c r="E116" s="672"/>
      <c r="F116" s="672"/>
      <c r="G116" s="672"/>
      <c r="H116" s="672"/>
      <c r="I116" s="672"/>
      <c r="J116" s="672"/>
      <c r="K116" s="672"/>
      <c r="L116" s="672"/>
      <c r="M116" s="673"/>
    </row>
    <row r="117" spans="2:13" ht="15" customHeight="1" x14ac:dyDescent="0.25">
      <c r="B117" s="636" t="s">
        <v>2</v>
      </c>
      <c r="C117" s="637"/>
      <c r="D117" s="680" t="s">
        <v>55</v>
      </c>
      <c r="E117" s="681"/>
      <c r="F117" s="681"/>
      <c r="G117" s="681"/>
      <c r="H117" s="681"/>
      <c r="I117" s="681"/>
      <c r="J117" s="681"/>
      <c r="K117" s="681"/>
      <c r="L117" s="681"/>
      <c r="M117" s="682"/>
    </row>
    <row r="118" spans="2:13" ht="6.75" customHeight="1" thickBot="1" x14ac:dyDescent="0.3">
      <c r="B118" s="592"/>
      <c r="C118" s="593"/>
      <c r="D118" s="683"/>
      <c r="E118" s="672"/>
      <c r="F118" s="672"/>
      <c r="G118" s="672"/>
      <c r="H118" s="672"/>
      <c r="I118" s="672"/>
      <c r="J118" s="672"/>
      <c r="K118" s="672"/>
      <c r="L118" s="672"/>
      <c r="M118" s="673"/>
    </row>
    <row r="119" spans="2:13" ht="60.75" thickBot="1" x14ac:dyDescent="0.3">
      <c r="B119" s="176" t="s">
        <v>11</v>
      </c>
      <c r="C119" s="17" t="s">
        <v>4</v>
      </c>
      <c r="D119" s="18" t="s">
        <v>13</v>
      </c>
      <c r="E119" s="21" t="s">
        <v>28</v>
      </c>
      <c r="F119" s="19" t="s">
        <v>5</v>
      </c>
      <c r="G119" s="106" t="s">
        <v>6</v>
      </c>
      <c r="H119" s="6" t="s">
        <v>7</v>
      </c>
      <c r="I119" s="79" t="s">
        <v>89</v>
      </c>
      <c r="J119" s="160" t="s">
        <v>8</v>
      </c>
      <c r="K119" s="161" t="s">
        <v>105</v>
      </c>
      <c r="L119" s="19" t="s">
        <v>9</v>
      </c>
      <c r="M119" s="18" t="s">
        <v>10</v>
      </c>
    </row>
    <row r="120" spans="2:13" ht="30.75" thickBot="1" x14ac:dyDescent="0.3">
      <c r="B120" s="5">
        <v>32</v>
      </c>
      <c r="C120" s="217" t="s">
        <v>56</v>
      </c>
      <c r="D120" s="148" t="s">
        <v>57</v>
      </c>
      <c r="E120" s="258">
        <v>319.2</v>
      </c>
      <c r="F120" s="258">
        <f>ROUND(E120*G120,0)</f>
        <v>4788</v>
      </c>
      <c r="G120" s="24">
        <v>15</v>
      </c>
      <c r="H120" s="24"/>
      <c r="I120" s="323"/>
      <c r="J120" s="258"/>
      <c r="K120" s="258"/>
      <c r="L120" s="318">
        <f>F120+I120+K120</f>
        <v>4788</v>
      </c>
      <c r="M120" s="8"/>
    </row>
    <row r="121" spans="2:13" ht="30.75" thickBot="1" x14ac:dyDescent="0.3">
      <c r="B121" s="17">
        <v>33</v>
      </c>
      <c r="C121" s="324" t="s">
        <v>204</v>
      </c>
      <c r="D121" s="29" t="s">
        <v>57</v>
      </c>
      <c r="E121" s="255">
        <v>200</v>
      </c>
      <c r="F121" s="255">
        <f>ROUND(E121*G121,0)</f>
        <v>3000</v>
      </c>
      <c r="G121" s="25">
        <v>15</v>
      </c>
      <c r="H121" s="25"/>
      <c r="I121" s="300"/>
      <c r="J121" s="255"/>
      <c r="K121" s="255"/>
      <c r="L121" s="315">
        <f>F121+I121+K121</f>
        <v>3000</v>
      </c>
      <c r="M121" s="1"/>
    </row>
    <row r="122" spans="2:13" ht="21.75" customHeight="1" thickBot="1" x14ac:dyDescent="0.35">
      <c r="B122" s="325"/>
      <c r="C122" s="326" t="s">
        <v>129</v>
      </c>
      <c r="D122" s="604"/>
      <c r="E122" s="605"/>
      <c r="F122" s="605"/>
      <c r="G122" s="605"/>
      <c r="H122" s="605"/>
      <c r="I122" s="605"/>
      <c r="J122" s="605"/>
      <c r="K122" s="688"/>
      <c r="L122" s="327">
        <f>L120+L121</f>
        <v>7788</v>
      </c>
      <c r="M122" s="328"/>
    </row>
    <row r="123" spans="2:13" ht="22.5" customHeight="1" thickBot="1" x14ac:dyDescent="0.35">
      <c r="C123" s="203"/>
      <c r="D123" s="277"/>
      <c r="E123" s="277"/>
      <c r="F123" s="277"/>
      <c r="G123" s="277"/>
      <c r="H123" s="277"/>
      <c r="I123" s="277"/>
      <c r="J123" s="277"/>
      <c r="K123" s="277"/>
      <c r="L123" s="204"/>
    </row>
    <row r="124" spans="2:13" ht="5.25" hidden="1" customHeight="1" x14ac:dyDescent="0.3">
      <c r="C124" s="203"/>
      <c r="D124" s="277"/>
      <c r="E124" s="277"/>
      <c r="F124" s="277"/>
      <c r="G124" s="277"/>
      <c r="H124" s="277"/>
      <c r="I124" s="277"/>
      <c r="J124" s="277"/>
      <c r="K124" s="277"/>
      <c r="L124" s="204"/>
    </row>
    <row r="125" spans="2:13" x14ac:dyDescent="0.25">
      <c r="B125" s="600"/>
      <c r="C125" s="601"/>
      <c r="D125" s="606" t="s">
        <v>0</v>
      </c>
      <c r="E125" s="606"/>
      <c r="F125" s="606"/>
      <c r="G125" s="606"/>
      <c r="H125" s="606"/>
      <c r="I125" s="606"/>
      <c r="J125" s="606"/>
      <c r="K125" s="606"/>
      <c r="L125" s="606"/>
      <c r="M125" s="607"/>
    </row>
    <row r="126" spans="2:13" x14ac:dyDescent="0.25">
      <c r="B126" s="602"/>
      <c r="C126" s="603"/>
      <c r="D126" s="608"/>
      <c r="E126" s="608"/>
      <c r="F126" s="608"/>
      <c r="G126" s="608"/>
      <c r="H126" s="608"/>
      <c r="I126" s="608"/>
      <c r="J126" s="608"/>
      <c r="K126" s="608"/>
      <c r="L126" s="608"/>
      <c r="M126" s="609"/>
    </row>
    <row r="127" spans="2:13" x14ac:dyDescent="0.25">
      <c r="B127" s="602"/>
      <c r="C127" s="603"/>
      <c r="D127" s="610" t="str">
        <f>+D5</f>
        <v>PAGO QUINCENAL DEL 01 AL 15 DE MAYO DE 2025</v>
      </c>
      <c r="E127" s="610"/>
      <c r="F127" s="610"/>
      <c r="G127" s="610"/>
      <c r="H127" s="610"/>
      <c r="I127" s="610"/>
      <c r="J127" s="610"/>
      <c r="K127" s="610"/>
      <c r="L127" s="610"/>
      <c r="M127" s="611"/>
    </row>
    <row r="128" spans="2:13" ht="34.5" customHeight="1" thickBot="1" x14ac:dyDescent="0.3">
      <c r="B128" s="604"/>
      <c r="C128" s="605"/>
      <c r="D128" s="598"/>
      <c r="E128" s="598"/>
      <c r="F128" s="598"/>
      <c r="G128" s="598"/>
      <c r="H128" s="598"/>
      <c r="I128" s="598"/>
      <c r="J128" s="598"/>
      <c r="K128" s="598"/>
      <c r="L128" s="598"/>
      <c r="M128" s="599"/>
    </row>
    <row r="129" spans="2:13" ht="15" customHeight="1" x14ac:dyDescent="0.25">
      <c r="B129" s="636" t="s">
        <v>2</v>
      </c>
      <c r="C129" s="637"/>
      <c r="D129" s="594" t="s">
        <v>142</v>
      </c>
      <c r="E129" s="595"/>
      <c r="F129" s="595"/>
      <c r="G129" s="595"/>
      <c r="H129" s="595"/>
      <c r="I129" s="595"/>
      <c r="J129" s="595"/>
      <c r="K129" s="595"/>
      <c r="L129" s="595"/>
      <c r="M129" s="596"/>
    </row>
    <row r="130" spans="2:13" ht="7.5" customHeight="1" thickBot="1" x14ac:dyDescent="0.3">
      <c r="B130" s="592"/>
      <c r="C130" s="593"/>
      <c r="D130" s="597"/>
      <c r="E130" s="598"/>
      <c r="F130" s="598"/>
      <c r="G130" s="598"/>
      <c r="H130" s="598"/>
      <c r="I130" s="598"/>
      <c r="J130" s="598"/>
      <c r="K130" s="598"/>
      <c r="L130" s="598"/>
      <c r="M130" s="599"/>
    </row>
    <row r="131" spans="2:13" ht="47.25" customHeight="1" thickBot="1" x14ac:dyDescent="0.3">
      <c r="B131" s="176" t="s">
        <v>11</v>
      </c>
      <c r="C131" s="17" t="s">
        <v>4</v>
      </c>
      <c r="D131" s="18" t="s">
        <v>13</v>
      </c>
      <c r="E131" s="21" t="s">
        <v>28</v>
      </c>
      <c r="F131" s="19" t="s">
        <v>5</v>
      </c>
      <c r="G131" s="106" t="s">
        <v>6</v>
      </c>
      <c r="H131" s="6" t="s">
        <v>7</v>
      </c>
      <c r="I131" s="79" t="s">
        <v>89</v>
      </c>
      <c r="J131" s="160" t="s">
        <v>8</v>
      </c>
      <c r="K131" s="161" t="s">
        <v>105</v>
      </c>
      <c r="L131" s="19" t="s">
        <v>9</v>
      </c>
      <c r="M131" s="18" t="s">
        <v>10</v>
      </c>
    </row>
    <row r="132" spans="2:13" ht="31.5" customHeight="1" thickBot="1" x14ac:dyDescent="0.3">
      <c r="B132" s="18">
        <v>34</v>
      </c>
      <c r="C132" s="317" t="s">
        <v>143</v>
      </c>
      <c r="D132" s="29" t="s">
        <v>144</v>
      </c>
      <c r="E132" s="255">
        <f>6732.4/15</f>
        <v>448.82666666666665</v>
      </c>
      <c r="F132" s="255">
        <f>ROUND(E132*G132,0)</f>
        <v>4488</v>
      </c>
      <c r="G132" s="25">
        <v>10</v>
      </c>
      <c r="H132" s="25"/>
      <c r="I132" s="300"/>
      <c r="J132" s="255"/>
      <c r="K132" s="255"/>
      <c r="L132" s="315">
        <f>F132+I132+K132</f>
        <v>4488</v>
      </c>
      <c r="M132" s="1"/>
    </row>
    <row r="133" spans="2:13" ht="28.5" customHeight="1" thickBot="1" x14ac:dyDescent="0.3">
      <c r="B133" s="18">
        <v>35</v>
      </c>
      <c r="C133" s="184" t="s">
        <v>155</v>
      </c>
      <c r="D133" s="29" t="s">
        <v>156</v>
      </c>
      <c r="E133" s="255">
        <v>432.16</v>
      </c>
      <c r="F133" s="255">
        <f>ROUND(E133*G133,0)</f>
        <v>6482</v>
      </c>
      <c r="G133" s="25">
        <v>15</v>
      </c>
      <c r="H133" s="25"/>
      <c r="I133" s="300"/>
      <c r="J133" s="255"/>
      <c r="K133" s="255"/>
      <c r="L133" s="315">
        <f>F133+I133+K133</f>
        <v>6482</v>
      </c>
      <c r="M133" s="1"/>
    </row>
    <row r="134" spans="2:13" ht="26.25" customHeight="1" thickBot="1" x14ac:dyDescent="0.3">
      <c r="B134" s="17"/>
      <c r="C134" s="329" t="s">
        <v>129</v>
      </c>
      <c r="D134" s="145"/>
      <c r="E134" s="300"/>
      <c r="F134" s="300"/>
      <c r="G134" s="214"/>
      <c r="H134" s="214"/>
      <c r="I134" s="300"/>
      <c r="J134" s="300"/>
      <c r="K134" s="300"/>
      <c r="L134" s="302">
        <f>L132+L133</f>
        <v>10970</v>
      </c>
      <c r="M134" s="3"/>
    </row>
    <row r="135" spans="2:13" ht="26.25" customHeight="1" x14ac:dyDescent="0.25">
      <c r="B135" s="271"/>
      <c r="C135" s="330"/>
      <c r="D135" s="201"/>
      <c r="E135" s="303"/>
      <c r="F135" s="303"/>
      <c r="G135" s="277"/>
      <c r="H135" s="277"/>
      <c r="I135" s="303"/>
      <c r="J135" s="303"/>
      <c r="K135" s="303"/>
      <c r="L135" s="304"/>
    </row>
    <row r="136" spans="2:13" ht="1.5" customHeight="1" thickBot="1" x14ac:dyDescent="0.3"/>
    <row r="137" spans="2:13" x14ac:dyDescent="0.25">
      <c r="B137" s="600"/>
      <c r="C137" s="601"/>
      <c r="D137" s="606" t="s">
        <v>0</v>
      </c>
      <c r="E137" s="606"/>
      <c r="F137" s="606"/>
      <c r="G137" s="606"/>
      <c r="H137" s="606"/>
      <c r="I137" s="606"/>
      <c r="J137" s="606"/>
      <c r="K137" s="606"/>
      <c r="L137" s="606"/>
      <c r="M137" s="607"/>
    </row>
    <row r="138" spans="2:13" ht="7.5" customHeight="1" x14ac:dyDescent="0.25">
      <c r="B138" s="602"/>
      <c r="C138" s="603"/>
      <c r="D138" s="608"/>
      <c r="E138" s="608"/>
      <c r="F138" s="608"/>
      <c r="G138" s="608"/>
      <c r="H138" s="608"/>
      <c r="I138" s="608"/>
      <c r="J138" s="608"/>
      <c r="K138" s="608"/>
      <c r="L138" s="608"/>
      <c r="M138" s="609"/>
    </row>
    <row r="139" spans="2:13" x14ac:dyDescent="0.25">
      <c r="B139" s="602"/>
      <c r="C139" s="603"/>
      <c r="D139" s="670" t="str">
        <f>+D5</f>
        <v>PAGO QUINCENAL DEL 01 AL 15 DE MAYO DE 2025</v>
      </c>
      <c r="E139" s="670"/>
      <c r="F139" s="670"/>
      <c r="G139" s="670"/>
      <c r="H139" s="670"/>
      <c r="I139" s="670"/>
      <c r="J139" s="670"/>
      <c r="K139" s="670"/>
      <c r="L139" s="670"/>
      <c r="M139" s="671"/>
    </row>
    <row r="140" spans="2:13" ht="4.5" customHeight="1" thickBot="1" x14ac:dyDescent="0.3">
      <c r="B140" s="604"/>
      <c r="C140" s="605"/>
      <c r="D140" s="672"/>
      <c r="E140" s="672"/>
      <c r="F140" s="672"/>
      <c r="G140" s="672"/>
      <c r="H140" s="672"/>
      <c r="I140" s="672"/>
      <c r="J140" s="672"/>
      <c r="K140" s="672"/>
      <c r="L140" s="672"/>
      <c r="M140" s="673"/>
    </row>
    <row r="141" spans="2:13" ht="15" customHeight="1" x14ac:dyDescent="0.25">
      <c r="B141" s="636" t="s">
        <v>2</v>
      </c>
      <c r="C141" s="637"/>
      <c r="D141" s="680" t="s">
        <v>60</v>
      </c>
      <c r="E141" s="681"/>
      <c r="F141" s="681"/>
      <c r="G141" s="681"/>
      <c r="H141" s="681"/>
      <c r="I141" s="681"/>
      <c r="J141" s="681"/>
      <c r="K141" s="681"/>
      <c r="L141" s="681"/>
      <c r="M141" s="682"/>
    </row>
    <row r="142" spans="2:13" ht="4.5" customHeight="1" thickBot="1" x14ac:dyDescent="0.3">
      <c r="B142" s="592"/>
      <c r="C142" s="593"/>
      <c r="D142" s="683"/>
      <c r="E142" s="672"/>
      <c r="F142" s="672"/>
      <c r="G142" s="672"/>
      <c r="H142" s="672"/>
      <c r="I142" s="672"/>
      <c r="J142" s="672"/>
      <c r="K142" s="672"/>
      <c r="L142" s="672"/>
      <c r="M142" s="673"/>
    </row>
    <row r="143" spans="2:13" ht="60.75" thickBot="1" x14ac:dyDescent="0.3">
      <c r="B143" s="176" t="s">
        <v>11</v>
      </c>
      <c r="C143" s="17" t="s">
        <v>4</v>
      </c>
      <c r="D143" s="18" t="s">
        <v>13</v>
      </c>
      <c r="E143" s="21" t="s">
        <v>28</v>
      </c>
      <c r="F143" s="19" t="s">
        <v>5</v>
      </c>
      <c r="G143" s="106" t="s">
        <v>6</v>
      </c>
      <c r="H143" s="6" t="s">
        <v>7</v>
      </c>
      <c r="I143" s="79" t="s">
        <v>89</v>
      </c>
      <c r="J143" s="160" t="s">
        <v>8</v>
      </c>
      <c r="K143" s="161" t="s">
        <v>105</v>
      </c>
      <c r="L143" s="19" t="s">
        <v>9</v>
      </c>
      <c r="M143" s="18" t="s">
        <v>10</v>
      </c>
    </row>
    <row r="144" spans="2:13" ht="39.75" thickBot="1" x14ac:dyDescent="0.3">
      <c r="B144" s="5">
        <v>36</v>
      </c>
      <c r="C144" s="151" t="s">
        <v>61</v>
      </c>
      <c r="D144" s="331" t="s">
        <v>62</v>
      </c>
      <c r="E144" s="255">
        <f>5075/15</f>
        <v>338.33333333333331</v>
      </c>
      <c r="F144" s="255">
        <f t="shared" ref="F144:F149" si="16">ROUND(E144*G144,0)</f>
        <v>5075</v>
      </c>
      <c r="G144" s="24">
        <v>15</v>
      </c>
      <c r="H144" s="24"/>
      <c r="I144" s="323"/>
      <c r="J144" s="255"/>
      <c r="K144" s="258"/>
      <c r="L144" s="318">
        <f t="shared" ref="L144:L149" si="17">F144+I144+K144</f>
        <v>5075</v>
      </c>
      <c r="M144" s="8"/>
    </row>
    <row r="145" spans="2:13" ht="39.75" thickBot="1" x14ac:dyDescent="0.3">
      <c r="B145" s="5">
        <v>37</v>
      </c>
      <c r="C145" s="151" t="s">
        <v>206</v>
      </c>
      <c r="D145" s="331" t="s">
        <v>62</v>
      </c>
      <c r="E145" s="255">
        <v>283.33</v>
      </c>
      <c r="F145" s="255">
        <f t="shared" si="16"/>
        <v>4250</v>
      </c>
      <c r="G145" s="24">
        <v>15</v>
      </c>
      <c r="H145" s="24"/>
      <c r="I145" s="323"/>
      <c r="J145" s="255"/>
      <c r="K145" s="258"/>
      <c r="L145" s="318">
        <f t="shared" si="17"/>
        <v>4250</v>
      </c>
      <c r="M145" s="8"/>
    </row>
    <row r="146" spans="2:13" ht="39.75" thickBot="1" x14ac:dyDescent="0.3">
      <c r="B146" s="5">
        <v>38</v>
      </c>
      <c r="C146" s="332" t="s">
        <v>207</v>
      </c>
      <c r="D146" s="331" t="s">
        <v>62</v>
      </c>
      <c r="E146" s="255">
        <v>283.33</v>
      </c>
      <c r="F146" s="255">
        <f t="shared" si="16"/>
        <v>4250</v>
      </c>
      <c r="G146" s="24">
        <v>15</v>
      </c>
      <c r="H146" s="24"/>
      <c r="I146" s="323"/>
      <c r="J146" s="255"/>
      <c r="K146" s="258"/>
      <c r="L146" s="318">
        <f t="shared" si="17"/>
        <v>4250</v>
      </c>
      <c r="M146" s="8"/>
    </row>
    <row r="147" spans="2:13" ht="39.75" thickBot="1" x14ac:dyDescent="0.3">
      <c r="B147" s="5">
        <v>39</v>
      </c>
      <c r="C147" s="217" t="s">
        <v>208</v>
      </c>
      <c r="D147" s="331" t="s">
        <v>62</v>
      </c>
      <c r="E147" s="255">
        <v>283.33</v>
      </c>
      <c r="F147" s="255">
        <f t="shared" si="16"/>
        <v>4250</v>
      </c>
      <c r="G147" s="24">
        <v>15</v>
      </c>
      <c r="H147" s="24"/>
      <c r="I147" s="323"/>
      <c r="J147" s="255"/>
      <c r="K147" s="258"/>
      <c r="L147" s="318">
        <f t="shared" si="17"/>
        <v>4250</v>
      </c>
      <c r="M147" s="8"/>
    </row>
    <row r="148" spans="2:13" ht="39.75" thickBot="1" x14ac:dyDescent="0.3">
      <c r="B148" s="5">
        <v>40</v>
      </c>
      <c r="C148" s="352" t="s">
        <v>209</v>
      </c>
      <c r="D148" s="331" t="s">
        <v>62</v>
      </c>
      <c r="E148" s="255">
        <v>283.33</v>
      </c>
      <c r="F148" s="255">
        <f t="shared" si="16"/>
        <v>4250</v>
      </c>
      <c r="G148" s="24">
        <v>15</v>
      </c>
      <c r="H148" s="24"/>
      <c r="I148" s="323"/>
      <c r="J148" s="255"/>
      <c r="K148" s="258"/>
      <c r="L148" s="318">
        <f t="shared" si="17"/>
        <v>4250</v>
      </c>
      <c r="M148" s="8"/>
    </row>
    <row r="149" spans="2:13" ht="27.75" customHeight="1" thickBot="1" x14ac:dyDescent="0.3">
      <c r="B149" s="18">
        <v>41</v>
      </c>
      <c r="C149" s="316" t="s">
        <v>140</v>
      </c>
      <c r="D149" s="348" t="s">
        <v>64</v>
      </c>
      <c r="E149" s="255">
        <f>3662.4/15</f>
        <v>244.16</v>
      </c>
      <c r="F149" s="255">
        <f t="shared" si="16"/>
        <v>3662</v>
      </c>
      <c r="G149" s="25">
        <v>15</v>
      </c>
      <c r="H149" s="25"/>
      <c r="I149" s="300"/>
      <c r="J149" s="255"/>
      <c r="K149" s="255"/>
      <c r="L149" s="315">
        <f t="shared" si="17"/>
        <v>3662</v>
      </c>
      <c r="M149" s="1"/>
    </row>
    <row r="150" spans="2:13" ht="17.25" customHeight="1" thickBot="1" x14ac:dyDescent="0.3">
      <c r="B150" s="17"/>
      <c r="C150" s="97" t="s">
        <v>129</v>
      </c>
      <c r="D150" s="145"/>
      <c r="E150" s="300"/>
      <c r="F150" s="300"/>
      <c r="G150" s="214"/>
      <c r="H150" s="214"/>
      <c r="I150" s="300"/>
      <c r="J150" s="300"/>
      <c r="K150" s="300"/>
      <c r="L150" s="302">
        <f>SUM(L144:L149)</f>
        <v>25737</v>
      </c>
      <c r="M150" s="3"/>
    </row>
    <row r="151" spans="2:13" ht="17.25" customHeight="1" x14ac:dyDescent="0.25">
      <c r="B151" s="271"/>
      <c r="C151" s="207"/>
      <c r="D151" s="201"/>
      <c r="E151" s="303"/>
      <c r="F151" s="303"/>
      <c r="G151" s="277"/>
      <c r="H151" s="277"/>
      <c r="I151" s="303"/>
      <c r="J151" s="303"/>
      <c r="K151" s="303"/>
      <c r="L151" s="304"/>
    </row>
    <row r="152" spans="2:13" ht="17.25" customHeight="1" x14ac:dyDescent="0.25">
      <c r="B152" s="271"/>
      <c r="C152" s="207"/>
      <c r="D152" s="201"/>
      <c r="E152" s="303"/>
      <c r="F152" s="303"/>
      <c r="G152" s="277"/>
      <c r="H152" s="277"/>
      <c r="I152" s="303"/>
      <c r="J152" s="303"/>
      <c r="K152" s="303"/>
      <c r="L152" s="304"/>
    </row>
    <row r="153" spans="2:13" ht="17.25" customHeight="1" x14ac:dyDescent="0.25">
      <c r="B153" s="271"/>
      <c r="C153" s="207"/>
      <c r="D153" s="201"/>
      <c r="E153" s="303"/>
      <c r="F153" s="303"/>
      <c r="G153" s="277"/>
      <c r="H153" s="277"/>
      <c r="I153" s="303"/>
      <c r="J153" s="303"/>
      <c r="K153" s="303"/>
      <c r="L153" s="304"/>
    </row>
    <row r="154" spans="2:13" ht="17.25" customHeight="1" x14ac:dyDescent="0.25">
      <c r="B154" s="271"/>
      <c r="C154" s="207"/>
      <c r="D154" s="201"/>
      <c r="E154" s="303"/>
      <c r="F154" s="303"/>
      <c r="G154" s="277"/>
      <c r="H154" s="277"/>
      <c r="I154" s="303"/>
      <c r="J154" s="303"/>
      <c r="K154" s="303"/>
      <c r="L154" s="304"/>
    </row>
    <row r="155" spans="2:13" ht="17.25" customHeight="1" x14ac:dyDescent="0.25">
      <c r="B155" s="271"/>
      <c r="C155" s="207"/>
      <c r="D155" s="201"/>
      <c r="E155" s="303"/>
      <c r="F155" s="303"/>
      <c r="G155" s="277"/>
      <c r="H155" s="277"/>
      <c r="I155" s="303"/>
      <c r="J155" s="303"/>
      <c r="K155" s="303"/>
      <c r="L155" s="304"/>
    </row>
    <row r="156" spans="2:13" ht="17.25" customHeight="1" x14ac:dyDescent="0.25">
      <c r="B156" s="271"/>
      <c r="C156" s="207"/>
      <c r="D156" s="201"/>
      <c r="E156" s="303"/>
      <c r="F156" s="303"/>
      <c r="G156" s="277"/>
      <c r="H156" s="277"/>
      <c r="I156" s="303"/>
      <c r="J156" s="303"/>
      <c r="K156" s="303"/>
      <c r="L156" s="304"/>
    </row>
    <row r="157" spans="2:13" ht="17.25" customHeight="1" x14ac:dyDescent="0.25">
      <c r="B157" s="271"/>
      <c r="C157" s="207"/>
      <c r="D157" s="201"/>
      <c r="E157" s="303"/>
      <c r="F157" s="303"/>
      <c r="G157" s="277"/>
      <c r="H157" s="277"/>
      <c r="I157" s="303"/>
      <c r="J157" s="303"/>
      <c r="K157" s="303"/>
      <c r="L157" s="304"/>
    </row>
    <row r="158" spans="2:13" ht="15.75" thickBot="1" x14ac:dyDescent="0.3"/>
    <row r="159" spans="2:13" x14ac:dyDescent="0.25">
      <c r="B159" s="600"/>
      <c r="C159" s="601"/>
      <c r="D159" s="606" t="s">
        <v>0</v>
      </c>
      <c r="E159" s="606"/>
      <c r="F159" s="606"/>
      <c r="G159" s="606"/>
      <c r="H159" s="606"/>
      <c r="I159" s="606"/>
      <c r="J159" s="606"/>
      <c r="K159" s="606"/>
      <c r="L159" s="606"/>
      <c r="M159" s="607"/>
    </row>
    <row r="160" spans="2:13" x14ac:dyDescent="0.25">
      <c r="B160" s="602"/>
      <c r="C160" s="603"/>
      <c r="D160" s="608"/>
      <c r="E160" s="608"/>
      <c r="F160" s="608"/>
      <c r="G160" s="608"/>
      <c r="H160" s="608"/>
      <c r="I160" s="608"/>
      <c r="J160" s="608"/>
      <c r="K160" s="608"/>
      <c r="L160" s="608"/>
      <c r="M160" s="609"/>
    </row>
    <row r="161" spans="2:13" x14ac:dyDescent="0.25">
      <c r="B161" s="602"/>
      <c r="C161" s="603"/>
      <c r="D161" s="610" t="str">
        <f>+D5</f>
        <v>PAGO QUINCENAL DEL 01 AL 15 DE MAYO DE 2025</v>
      </c>
      <c r="E161" s="610"/>
      <c r="F161" s="610"/>
      <c r="G161" s="610"/>
      <c r="H161" s="610"/>
      <c r="I161" s="610"/>
      <c r="J161" s="610"/>
      <c r="K161" s="610"/>
      <c r="L161" s="610"/>
      <c r="M161" s="611"/>
    </row>
    <row r="162" spans="2:13" ht="12" customHeight="1" thickBot="1" x14ac:dyDescent="0.3">
      <c r="B162" s="604"/>
      <c r="C162" s="605"/>
      <c r="D162" s="598"/>
      <c r="E162" s="598"/>
      <c r="F162" s="598"/>
      <c r="G162" s="598"/>
      <c r="H162" s="598"/>
      <c r="I162" s="598"/>
      <c r="J162" s="598"/>
      <c r="K162" s="598"/>
      <c r="L162" s="598"/>
      <c r="M162" s="599"/>
    </row>
    <row r="163" spans="2:13" ht="15" customHeight="1" x14ac:dyDescent="0.25">
      <c r="B163" s="636" t="s">
        <v>2</v>
      </c>
      <c r="C163" s="637"/>
      <c r="D163" s="594" t="s">
        <v>65</v>
      </c>
      <c r="E163" s="595"/>
      <c r="F163" s="595"/>
      <c r="G163" s="595"/>
      <c r="H163" s="595"/>
      <c r="I163" s="595"/>
      <c r="J163" s="595"/>
      <c r="K163" s="595"/>
      <c r="L163" s="595"/>
      <c r="M163" s="596"/>
    </row>
    <row r="164" spans="2:13" ht="15.75" customHeight="1" thickBot="1" x14ac:dyDescent="0.3">
      <c r="B164" s="592"/>
      <c r="C164" s="593"/>
      <c r="D164" s="597"/>
      <c r="E164" s="598"/>
      <c r="F164" s="598"/>
      <c r="G164" s="598"/>
      <c r="H164" s="598"/>
      <c r="I164" s="598"/>
      <c r="J164" s="598"/>
      <c r="K164" s="598"/>
      <c r="L164" s="598"/>
      <c r="M164" s="599"/>
    </row>
    <row r="165" spans="2:13" ht="60.75" thickBot="1" x14ac:dyDescent="0.3">
      <c r="B165" s="176" t="s">
        <v>11</v>
      </c>
      <c r="C165" s="17" t="s">
        <v>4</v>
      </c>
      <c r="D165" s="18" t="s">
        <v>13</v>
      </c>
      <c r="E165" s="21" t="s">
        <v>28</v>
      </c>
      <c r="F165" s="19" t="s">
        <v>5</v>
      </c>
      <c r="G165" s="106" t="s">
        <v>6</v>
      </c>
      <c r="H165" s="6" t="s">
        <v>7</v>
      </c>
      <c r="I165" s="21" t="s">
        <v>89</v>
      </c>
      <c r="J165" s="96" t="s">
        <v>8</v>
      </c>
      <c r="K165" s="161" t="s">
        <v>105</v>
      </c>
      <c r="L165" s="19" t="s">
        <v>9</v>
      </c>
      <c r="M165" s="18" t="s">
        <v>10</v>
      </c>
    </row>
    <row r="166" spans="2:13" ht="26.25" customHeight="1" thickBot="1" x14ac:dyDescent="0.3">
      <c r="B166" s="5">
        <v>42</v>
      </c>
      <c r="C166" s="151" t="s">
        <v>66</v>
      </c>
      <c r="D166" s="148" t="s">
        <v>67</v>
      </c>
      <c r="E166" s="255">
        <v>330.33333333333331</v>
      </c>
      <c r="F166" s="255">
        <f>ROUND(E166*G166,0)</f>
        <v>4955</v>
      </c>
      <c r="G166" s="24">
        <v>15</v>
      </c>
      <c r="H166" s="24"/>
      <c r="I166" s="323"/>
      <c r="J166" s="261">
        <v>0</v>
      </c>
      <c r="K166" s="313">
        <f>ROUND((E166*2)*J166,0)</f>
        <v>0</v>
      </c>
      <c r="L166" s="323">
        <f>F166+I166+K166</f>
        <v>4955</v>
      </c>
      <c r="M166" s="258"/>
    </row>
    <row r="167" spans="2:13" ht="21" customHeight="1" thickBot="1" x14ac:dyDescent="0.3">
      <c r="B167" s="18">
        <v>43</v>
      </c>
      <c r="C167" s="316" t="s">
        <v>68</v>
      </c>
      <c r="D167" s="29" t="s">
        <v>67</v>
      </c>
      <c r="E167" s="255">
        <v>330.33333333333331</v>
      </c>
      <c r="F167" s="255">
        <f>ROUND(E167*G167,0)</f>
        <v>4955</v>
      </c>
      <c r="G167" s="25">
        <v>15</v>
      </c>
      <c r="H167" s="25"/>
      <c r="I167" s="300"/>
      <c r="J167" s="261">
        <v>0</v>
      </c>
      <c r="K167" s="313">
        <f>ROUND((E167*2)*J167,0)</f>
        <v>0</v>
      </c>
      <c r="L167" s="323">
        <f>F167+I167+K167</f>
        <v>4955</v>
      </c>
      <c r="M167" s="255"/>
    </row>
    <row r="168" spans="2:13" ht="16.5" customHeight="1" thickBot="1" x14ac:dyDescent="0.35">
      <c r="B168" s="95"/>
      <c r="C168" s="98" t="s">
        <v>129</v>
      </c>
      <c r="D168" s="638"/>
      <c r="E168" s="639"/>
      <c r="F168" s="639"/>
      <c r="G168" s="639"/>
      <c r="H168" s="639"/>
      <c r="I168" s="639"/>
      <c r="J168" s="639"/>
      <c r="K168" s="640"/>
      <c r="L168" s="99">
        <f>L166+L167</f>
        <v>9910</v>
      </c>
      <c r="M168" s="333"/>
    </row>
    <row r="169" spans="2:13" ht="24" customHeight="1" thickBot="1" x14ac:dyDescent="0.3">
      <c r="F169" s="319"/>
    </row>
    <row r="170" spans="2:13" x14ac:dyDescent="0.25">
      <c r="B170" s="600"/>
      <c r="C170" s="601"/>
      <c r="D170" s="606" t="s">
        <v>0</v>
      </c>
      <c r="E170" s="606"/>
      <c r="F170" s="606"/>
      <c r="G170" s="606"/>
      <c r="H170" s="606"/>
      <c r="I170" s="606"/>
      <c r="J170" s="606"/>
      <c r="K170" s="606"/>
      <c r="L170" s="606"/>
      <c r="M170" s="607"/>
    </row>
    <row r="171" spans="2:13" ht="5.25" customHeight="1" x14ac:dyDescent="0.25">
      <c r="B171" s="602"/>
      <c r="C171" s="603"/>
      <c r="D171" s="608"/>
      <c r="E171" s="608"/>
      <c r="F171" s="608"/>
      <c r="G171" s="608"/>
      <c r="H171" s="608"/>
      <c r="I171" s="608"/>
      <c r="J171" s="608"/>
      <c r="K171" s="608"/>
      <c r="L171" s="608"/>
      <c r="M171" s="609"/>
    </row>
    <row r="172" spans="2:13" ht="18" customHeight="1" x14ac:dyDescent="0.25">
      <c r="B172" s="602"/>
      <c r="C172" s="603"/>
      <c r="D172" s="610" t="str">
        <f>+D5</f>
        <v>PAGO QUINCENAL DEL 01 AL 15 DE MAYO DE 2025</v>
      </c>
      <c r="E172" s="610"/>
      <c r="F172" s="610"/>
      <c r="G172" s="610"/>
      <c r="H172" s="610"/>
      <c r="I172" s="610"/>
      <c r="J172" s="610"/>
      <c r="K172" s="610"/>
      <c r="L172" s="610"/>
      <c r="M172" s="611"/>
    </row>
    <row r="173" spans="2:13" ht="5.25" customHeight="1" thickBot="1" x14ac:dyDescent="0.3">
      <c r="B173" s="604"/>
      <c r="C173" s="605"/>
      <c r="D173" s="598"/>
      <c r="E173" s="598"/>
      <c r="F173" s="598"/>
      <c r="G173" s="598"/>
      <c r="H173" s="598"/>
      <c r="I173" s="598"/>
      <c r="J173" s="598"/>
      <c r="K173" s="598"/>
      <c r="L173" s="598"/>
      <c r="M173" s="599"/>
    </row>
    <row r="174" spans="2:13" ht="15" customHeight="1" x14ac:dyDescent="0.25">
      <c r="B174" s="636" t="s">
        <v>2</v>
      </c>
      <c r="C174" s="637"/>
      <c r="D174" s="594" t="s">
        <v>69</v>
      </c>
      <c r="E174" s="595"/>
      <c r="F174" s="595"/>
      <c r="G174" s="595"/>
      <c r="H174" s="595"/>
      <c r="I174" s="595"/>
      <c r="J174" s="595"/>
      <c r="K174" s="595"/>
      <c r="L174" s="595"/>
      <c r="M174" s="596"/>
    </row>
    <row r="175" spans="2:13" ht="8.25" customHeight="1" thickBot="1" x14ac:dyDescent="0.3">
      <c r="B175" s="592"/>
      <c r="C175" s="593"/>
      <c r="D175" s="597"/>
      <c r="E175" s="598"/>
      <c r="F175" s="598"/>
      <c r="G175" s="598"/>
      <c r="H175" s="598"/>
      <c r="I175" s="598"/>
      <c r="J175" s="598"/>
      <c r="K175" s="598"/>
      <c r="L175" s="598"/>
      <c r="M175" s="599"/>
    </row>
    <row r="176" spans="2:13" ht="36.75" customHeight="1" thickBot="1" x14ac:dyDescent="0.3">
      <c r="B176" s="176" t="s">
        <v>11</v>
      </c>
      <c r="C176" s="17" t="s">
        <v>4</v>
      </c>
      <c r="D176" s="18" t="s">
        <v>13</v>
      </c>
      <c r="E176" s="21" t="s">
        <v>28</v>
      </c>
      <c r="F176" s="19" t="s">
        <v>5</v>
      </c>
      <c r="G176" s="106" t="s">
        <v>6</v>
      </c>
      <c r="H176" s="6" t="s">
        <v>7</v>
      </c>
      <c r="I176" s="19" t="s">
        <v>89</v>
      </c>
      <c r="J176" s="106" t="s">
        <v>8</v>
      </c>
      <c r="K176" s="161" t="s">
        <v>105</v>
      </c>
      <c r="L176" s="19" t="s">
        <v>9</v>
      </c>
      <c r="M176" s="18" t="s">
        <v>10</v>
      </c>
    </row>
    <row r="177" spans="2:13" ht="28.5" customHeight="1" thickBot="1" x14ac:dyDescent="0.3">
      <c r="B177" s="6">
        <v>44</v>
      </c>
      <c r="C177" s="334" t="s">
        <v>157</v>
      </c>
      <c r="D177" s="335" t="s">
        <v>87</v>
      </c>
      <c r="E177" s="19">
        <v>319.2</v>
      </c>
      <c r="F177" s="255">
        <f>ROUND(E177*G177,0)</f>
        <v>4788</v>
      </c>
      <c r="G177" s="24">
        <v>15</v>
      </c>
      <c r="H177" s="24"/>
      <c r="I177" s="323"/>
      <c r="J177" s="255"/>
      <c r="K177" s="258"/>
      <c r="L177" s="323">
        <f>F177+I177+K177</f>
        <v>4788</v>
      </c>
      <c r="M177" s="5"/>
    </row>
    <row r="178" spans="2:13" ht="28.5" customHeight="1" thickBot="1" x14ac:dyDescent="0.3">
      <c r="B178" s="6">
        <v>45</v>
      </c>
      <c r="C178" s="334" t="s">
        <v>196</v>
      </c>
      <c r="D178" s="335" t="s">
        <v>195</v>
      </c>
      <c r="E178" s="19">
        <v>506</v>
      </c>
      <c r="F178" s="255">
        <f>ROUND(E178*G178,0)</f>
        <v>7590</v>
      </c>
      <c r="G178" s="24">
        <v>15</v>
      </c>
      <c r="H178" s="24"/>
      <c r="I178" s="323"/>
      <c r="J178" s="255"/>
      <c r="K178" s="258"/>
      <c r="L178" s="323">
        <f>F178+I178+K178</f>
        <v>7590</v>
      </c>
      <c r="M178" s="5"/>
    </row>
    <row r="179" spans="2:13" ht="28.5" customHeight="1" thickBot="1" x14ac:dyDescent="0.3">
      <c r="B179" s="6">
        <v>46</v>
      </c>
      <c r="C179" s="19" t="s">
        <v>197</v>
      </c>
      <c r="D179" s="335" t="s">
        <v>195</v>
      </c>
      <c r="E179" s="19">
        <v>506</v>
      </c>
      <c r="F179" s="255">
        <f>ROUND(E179*G179,0)</f>
        <v>7590</v>
      </c>
      <c r="G179" s="24">
        <v>15</v>
      </c>
      <c r="H179" s="24"/>
      <c r="I179" s="323"/>
      <c r="J179" s="255"/>
      <c r="K179" s="258"/>
      <c r="L179" s="323">
        <f>F179+I179+K179</f>
        <v>7590</v>
      </c>
      <c r="M179" s="5"/>
    </row>
    <row r="180" spans="2:13" ht="28.5" customHeight="1" thickBot="1" x14ac:dyDescent="0.3">
      <c r="B180" s="6">
        <v>47</v>
      </c>
      <c r="C180" s="336" t="s">
        <v>198</v>
      </c>
      <c r="D180" s="335" t="s">
        <v>195</v>
      </c>
      <c r="E180" s="19">
        <v>506</v>
      </c>
      <c r="F180" s="255">
        <f>ROUND(E180*G180,0)</f>
        <v>7590</v>
      </c>
      <c r="G180" s="24">
        <v>15</v>
      </c>
      <c r="H180" s="24"/>
      <c r="I180" s="323"/>
      <c r="J180" s="255"/>
      <c r="K180" s="258"/>
      <c r="L180" s="323">
        <f>F180+I180+K180</f>
        <v>7590</v>
      </c>
      <c r="M180" s="5"/>
    </row>
    <row r="181" spans="2:13" ht="30" customHeight="1" thickBot="1" x14ac:dyDescent="0.3">
      <c r="B181" s="5">
        <v>48</v>
      </c>
      <c r="C181" s="217" t="s">
        <v>148</v>
      </c>
      <c r="D181" s="148" t="s">
        <v>141</v>
      </c>
      <c r="E181" s="258">
        <v>460</v>
      </c>
      <c r="F181" s="255">
        <f>ROUND(E181*G181,0)</f>
        <v>6900</v>
      </c>
      <c r="G181" s="24">
        <v>15</v>
      </c>
      <c r="H181" s="24"/>
      <c r="I181" s="323"/>
      <c r="J181" s="255"/>
      <c r="K181" s="258"/>
      <c r="L181" s="323">
        <f>F181+I181+K181</f>
        <v>6900</v>
      </c>
      <c r="M181" s="8"/>
    </row>
    <row r="182" spans="2:13" ht="17.25" customHeight="1" thickBot="1" x14ac:dyDescent="0.3">
      <c r="B182" s="17"/>
      <c r="C182" s="184" t="s">
        <v>129</v>
      </c>
      <c r="D182" s="685"/>
      <c r="E182" s="686"/>
      <c r="F182" s="686"/>
      <c r="G182" s="686"/>
      <c r="H182" s="686"/>
      <c r="I182" s="686"/>
      <c r="J182" s="686"/>
      <c r="K182" s="687"/>
      <c r="L182" s="302">
        <f>L181+L177+L178+L179+L180</f>
        <v>34458</v>
      </c>
      <c r="M182" s="3"/>
    </row>
    <row r="183" spans="2:13" ht="15.75" thickBot="1" x14ac:dyDescent="0.3"/>
    <row r="184" spans="2:13" x14ac:dyDescent="0.25">
      <c r="B184" s="600"/>
      <c r="C184" s="601"/>
      <c r="D184" s="606" t="s">
        <v>0</v>
      </c>
      <c r="E184" s="606"/>
      <c r="F184" s="606"/>
      <c r="G184" s="606"/>
      <c r="H184" s="606"/>
      <c r="I184" s="606"/>
      <c r="J184" s="606"/>
      <c r="K184" s="606"/>
      <c r="L184" s="606"/>
      <c r="M184" s="607"/>
    </row>
    <row r="185" spans="2:13" x14ac:dyDescent="0.25">
      <c r="B185" s="602"/>
      <c r="C185" s="603"/>
      <c r="D185" s="608"/>
      <c r="E185" s="608"/>
      <c r="F185" s="608"/>
      <c r="G185" s="608"/>
      <c r="H185" s="608"/>
      <c r="I185" s="608"/>
      <c r="J185" s="608"/>
      <c r="K185" s="608"/>
      <c r="L185" s="608"/>
      <c r="M185" s="609"/>
    </row>
    <row r="186" spans="2:13" x14ac:dyDescent="0.25">
      <c r="B186" s="602"/>
      <c r="C186" s="603"/>
      <c r="D186" s="610" t="str">
        <f>+D5</f>
        <v>PAGO QUINCENAL DEL 01 AL 15 DE MAYO DE 2025</v>
      </c>
      <c r="E186" s="610"/>
      <c r="F186" s="610"/>
      <c r="G186" s="610"/>
      <c r="H186" s="610"/>
      <c r="I186" s="610"/>
      <c r="J186" s="610"/>
      <c r="K186" s="610"/>
      <c r="L186" s="610"/>
      <c r="M186" s="611"/>
    </row>
    <row r="187" spans="2:13" ht="19.5" customHeight="1" thickBot="1" x14ac:dyDescent="0.3">
      <c r="B187" s="604"/>
      <c r="C187" s="605"/>
      <c r="D187" s="598"/>
      <c r="E187" s="598"/>
      <c r="F187" s="598"/>
      <c r="G187" s="598"/>
      <c r="H187" s="598"/>
      <c r="I187" s="598"/>
      <c r="J187" s="598"/>
      <c r="K187" s="598"/>
      <c r="L187" s="598"/>
      <c r="M187" s="599"/>
    </row>
    <row r="188" spans="2:13" ht="15" customHeight="1" x14ac:dyDescent="0.25">
      <c r="B188" s="636" t="s">
        <v>2</v>
      </c>
      <c r="C188" s="637"/>
      <c r="D188" s="594" t="s">
        <v>79</v>
      </c>
      <c r="E188" s="595"/>
      <c r="F188" s="595"/>
      <c r="G188" s="595"/>
      <c r="H188" s="595"/>
      <c r="I188" s="595"/>
      <c r="J188" s="595"/>
      <c r="K188" s="595"/>
      <c r="L188" s="595"/>
      <c r="M188" s="596"/>
    </row>
    <row r="189" spans="2:13" ht="15.75" customHeight="1" thickBot="1" x14ac:dyDescent="0.3">
      <c r="B189" s="592"/>
      <c r="C189" s="593"/>
      <c r="D189" s="597"/>
      <c r="E189" s="598"/>
      <c r="F189" s="598"/>
      <c r="G189" s="598"/>
      <c r="H189" s="598"/>
      <c r="I189" s="598"/>
      <c r="J189" s="598"/>
      <c r="K189" s="598"/>
      <c r="L189" s="598"/>
      <c r="M189" s="599"/>
    </row>
    <row r="190" spans="2:13" ht="60.75" thickBot="1" x14ac:dyDescent="0.3">
      <c r="B190" s="176" t="s">
        <v>11</v>
      </c>
      <c r="C190" s="17" t="s">
        <v>4</v>
      </c>
      <c r="D190" s="18" t="s">
        <v>13</v>
      </c>
      <c r="E190" s="21" t="s">
        <v>28</v>
      </c>
      <c r="F190" s="19" t="s">
        <v>5</v>
      </c>
      <c r="G190" s="106" t="s">
        <v>6</v>
      </c>
      <c r="H190" s="6" t="s">
        <v>7</v>
      </c>
      <c r="I190" s="79" t="s">
        <v>89</v>
      </c>
      <c r="J190" s="160" t="s">
        <v>8</v>
      </c>
      <c r="K190" s="161" t="s">
        <v>105</v>
      </c>
      <c r="L190" s="19" t="s">
        <v>9</v>
      </c>
      <c r="M190" s="18" t="s">
        <v>10</v>
      </c>
    </row>
    <row r="191" spans="2:13" ht="37.5" thickBot="1" x14ac:dyDescent="0.3">
      <c r="B191" s="18">
        <v>49</v>
      </c>
      <c r="C191" s="193" t="s">
        <v>75</v>
      </c>
      <c r="D191" s="194" t="s">
        <v>80</v>
      </c>
      <c r="E191" s="255">
        <v>338.4</v>
      </c>
      <c r="F191" s="255">
        <f>ROUND(E191*G191,0)</f>
        <v>5076</v>
      </c>
      <c r="G191" s="25">
        <v>15</v>
      </c>
      <c r="H191" s="25"/>
      <c r="I191" s="300"/>
      <c r="J191" s="255"/>
      <c r="K191" s="255"/>
      <c r="L191" s="315">
        <f>F191+I191+K191</f>
        <v>5076</v>
      </c>
      <c r="M191" s="1"/>
    </row>
    <row r="192" spans="2:13" ht="15" customHeight="1" thickBot="1" x14ac:dyDescent="0.3">
      <c r="B192" s="95"/>
      <c r="C192" s="97" t="s">
        <v>129</v>
      </c>
      <c r="D192" s="638"/>
      <c r="E192" s="639"/>
      <c r="F192" s="639"/>
      <c r="G192" s="639"/>
      <c r="H192" s="639"/>
      <c r="I192" s="639"/>
      <c r="J192" s="639"/>
      <c r="K192" s="640"/>
      <c r="L192" s="99">
        <f>L191</f>
        <v>5076</v>
      </c>
      <c r="M192" s="3"/>
    </row>
    <row r="193" spans="2:13" ht="15" customHeight="1" x14ac:dyDescent="0.25">
      <c r="C193" s="207"/>
      <c r="D193" s="277"/>
      <c r="E193" s="277"/>
      <c r="F193" s="277"/>
      <c r="G193" s="277"/>
      <c r="H193" s="277"/>
      <c r="I193" s="277"/>
      <c r="J193" s="277"/>
      <c r="K193" s="277"/>
      <c r="L193" s="204"/>
    </row>
    <row r="194" spans="2:13" ht="15.75" thickBot="1" x14ac:dyDescent="0.3"/>
    <row r="195" spans="2:13" x14ac:dyDescent="0.25">
      <c r="B195" s="600"/>
      <c r="C195" s="601"/>
      <c r="D195" s="606" t="s">
        <v>0</v>
      </c>
      <c r="E195" s="606"/>
      <c r="F195" s="606"/>
      <c r="G195" s="606"/>
      <c r="H195" s="606"/>
      <c r="I195" s="606"/>
      <c r="J195" s="606"/>
      <c r="K195" s="606"/>
      <c r="L195" s="606"/>
      <c r="M195" s="607"/>
    </row>
    <row r="196" spans="2:13" x14ac:dyDescent="0.25">
      <c r="B196" s="602"/>
      <c r="C196" s="603"/>
      <c r="D196" s="608"/>
      <c r="E196" s="608"/>
      <c r="F196" s="608"/>
      <c r="G196" s="608"/>
      <c r="H196" s="608"/>
      <c r="I196" s="608"/>
      <c r="J196" s="608"/>
      <c r="K196" s="608"/>
      <c r="L196" s="608"/>
      <c r="M196" s="609"/>
    </row>
    <row r="197" spans="2:13" x14ac:dyDescent="0.25">
      <c r="B197" s="602"/>
      <c r="C197" s="603"/>
      <c r="D197" s="664" t="str">
        <f>+D5</f>
        <v>PAGO QUINCENAL DEL 01 AL 15 DE MAYO DE 2025</v>
      </c>
      <c r="E197" s="664"/>
      <c r="F197" s="664"/>
      <c r="G197" s="664"/>
      <c r="H197" s="664"/>
      <c r="I197" s="664"/>
      <c r="J197" s="664"/>
      <c r="K197" s="664"/>
      <c r="L197" s="664"/>
      <c r="M197" s="665"/>
    </row>
    <row r="198" spans="2:13" ht="13.5" customHeight="1" thickBot="1" x14ac:dyDescent="0.3">
      <c r="B198" s="604"/>
      <c r="C198" s="605"/>
      <c r="D198" s="662"/>
      <c r="E198" s="662"/>
      <c r="F198" s="662"/>
      <c r="G198" s="662"/>
      <c r="H198" s="662"/>
      <c r="I198" s="662"/>
      <c r="J198" s="662"/>
      <c r="K198" s="662"/>
      <c r="L198" s="662"/>
      <c r="M198" s="663"/>
    </row>
    <row r="199" spans="2:13" ht="15" customHeight="1" x14ac:dyDescent="0.25">
      <c r="B199" s="636" t="s">
        <v>2</v>
      </c>
      <c r="C199" s="637"/>
      <c r="D199" s="658" t="s">
        <v>76</v>
      </c>
      <c r="E199" s="659"/>
      <c r="F199" s="659"/>
      <c r="G199" s="659"/>
      <c r="H199" s="659"/>
      <c r="I199" s="659"/>
      <c r="J199" s="659"/>
      <c r="K199" s="659"/>
      <c r="L199" s="659"/>
      <c r="M199" s="660"/>
    </row>
    <row r="200" spans="2:13" ht="15.75" customHeight="1" thickBot="1" x14ac:dyDescent="0.3">
      <c r="B200" s="592"/>
      <c r="C200" s="593"/>
      <c r="D200" s="661"/>
      <c r="E200" s="662"/>
      <c r="F200" s="662"/>
      <c r="G200" s="662"/>
      <c r="H200" s="662"/>
      <c r="I200" s="662"/>
      <c r="J200" s="662"/>
      <c r="K200" s="662"/>
      <c r="L200" s="662"/>
      <c r="M200" s="663"/>
    </row>
    <row r="201" spans="2:13" ht="60.75" thickBot="1" x14ac:dyDescent="0.3">
      <c r="B201" s="176" t="s">
        <v>11</v>
      </c>
      <c r="C201" s="17" t="s">
        <v>4</v>
      </c>
      <c r="D201" s="18" t="s">
        <v>13</v>
      </c>
      <c r="E201" s="21" t="s">
        <v>28</v>
      </c>
      <c r="F201" s="19" t="s">
        <v>5</v>
      </c>
      <c r="G201" s="106" t="s">
        <v>6</v>
      </c>
      <c r="H201" s="6" t="s">
        <v>7</v>
      </c>
      <c r="I201" s="79" t="s">
        <v>89</v>
      </c>
      <c r="J201" s="160" t="s">
        <v>8</v>
      </c>
      <c r="K201" s="161" t="s">
        <v>105</v>
      </c>
      <c r="L201" s="19" t="s">
        <v>9</v>
      </c>
      <c r="M201" s="18" t="s">
        <v>10</v>
      </c>
    </row>
    <row r="202" spans="2:13" ht="30.75" thickBot="1" x14ac:dyDescent="0.3">
      <c r="B202" s="18">
        <v>50</v>
      </c>
      <c r="C202" s="193" t="s">
        <v>77</v>
      </c>
      <c r="D202" s="29" t="s">
        <v>76</v>
      </c>
      <c r="E202" s="255">
        <f>6347.25/15</f>
        <v>423.15</v>
      </c>
      <c r="F202" s="255">
        <f>ROUND(E202*G202,0)</f>
        <v>6347</v>
      </c>
      <c r="G202" s="25">
        <v>15</v>
      </c>
      <c r="H202" s="25"/>
      <c r="I202" s="300"/>
      <c r="J202" s="255"/>
      <c r="K202" s="255"/>
      <c r="L202" s="315">
        <f>F202+I202+K202</f>
        <v>6347</v>
      </c>
      <c r="M202" s="1"/>
    </row>
    <row r="203" spans="2:13" ht="18.75" customHeight="1" thickBot="1" x14ac:dyDescent="0.3">
      <c r="B203" s="95"/>
      <c r="C203" s="97" t="s">
        <v>131</v>
      </c>
      <c r="D203" s="638"/>
      <c r="E203" s="639"/>
      <c r="F203" s="639"/>
      <c r="G203" s="639"/>
      <c r="H203" s="639"/>
      <c r="I203" s="639"/>
      <c r="J203" s="639"/>
      <c r="K203" s="640"/>
      <c r="L203" s="99">
        <f>L202</f>
        <v>6347</v>
      </c>
      <c r="M203" s="3"/>
    </row>
    <row r="204" spans="2:13" ht="18.75" customHeight="1" x14ac:dyDescent="0.25">
      <c r="C204" s="207"/>
      <c r="D204" s="277"/>
      <c r="E204" s="277"/>
      <c r="F204" s="277"/>
      <c r="G204" s="277"/>
      <c r="H204" s="277"/>
      <c r="I204" s="277"/>
      <c r="J204" s="277"/>
      <c r="K204" s="277"/>
      <c r="L204" s="204"/>
    </row>
    <row r="205" spans="2:13" ht="18.75" customHeight="1" x14ac:dyDescent="0.25">
      <c r="C205" s="207"/>
      <c r="D205" s="277"/>
      <c r="E205" s="277"/>
      <c r="F205" s="277"/>
      <c r="G205" s="277"/>
      <c r="H205" s="277"/>
      <c r="I205" s="277"/>
      <c r="J205" s="277"/>
      <c r="K205" s="277"/>
      <c r="L205" s="204"/>
    </row>
    <row r="206" spans="2:13" ht="18.75" customHeight="1" x14ac:dyDescent="0.25">
      <c r="C206" s="207"/>
      <c r="D206" s="277"/>
      <c r="E206" s="277"/>
      <c r="F206" s="277"/>
      <c r="G206" s="277"/>
      <c r="H206" s="277"/>
      <c r="I206" s="277"/>
      <c r="J206" s="277"/>
      <c r="K206" s="277"/>
      <c r="L206" s="204"/>
    </row>
    <row r="207" spans="2:13" ht="21" customHeight="1" thickBot="1" x14ac:dyDescent="0.3"/>
    <row r="208" spans="2:13" x14ac:dyDescent="0.25">
      <c r="B208" s="600"/>
      <c r="C208" s="601"/>
      <c r="D208" s="606" t="s">
        <v>0</v>
      </c>
      <c r="E208" s="606"/>
      <c r="F208" s="606"/>
      <c r="G208" s="606"/>
      <c r="H208" s="606"/>
      <c r="I208" s="606"/>
      <c r="J208" s="606"/>
      <c r="K208" s="606"/>
      <c r="L208" s="606"/>
      <c r="M208" s="607"/>
    </row>
    <row r="209" spans="2:13" x14ac:dyDescent="0.25">
      <c r="B209" s="602"/>
      <c r="C209" s="603"/>
      <c r="D209" s="608"/>
      <c r="E209" s="608"/>
      <c r="F209" s="608"/>
      <c r="G209" s="608"/>
      <c r="H209" s="608"/>
      <c r="I209" s="608"/>
      <c r="J209" s="608"/>
      <c r="K209" s="608"/>
      <c r="L209" s="608"/>
      <c r="M209" s="609"/>
    </row>
    <row r="210" spans="2:13" x14ac:dyDescent="0.25">
      <c r="B210" s="602"/>
      <c r="C210" s="603"/>
      <c r="D210" s="610" t="str">
        <f>+D5</f>
        <v>PAGO QUINCENAL DEL 01 AL 15 DE MAYO DE 2025</v>
      </c>
      <c r="E210" s="610"/>
      <c r="F210" s="610"/>
      <c r="G210" s="610"/>
      <c r="H210" s="610"/>
      <c r="I210" s="610"/>
      <c r="J210" s="610"/>
      <c r="K210" s="610"/>
      <c r="L210" s="610"/>
      <c r="M210" s="611"/>
    </row>
    <row r="211" spans="2:13" ht="18" customHeight="1" thickBot="1" x14ac:dyDescent="0.3">
      <c r="B211" s="604"/>
      <c r="C211" s="605"/>
      <c r="D211" s="598"/>
      <c r="E211" s="598"/>
      <c r="F211" s="598"/>
      <c r="G211" s="598"/>
      <c r="H211" s="598"/>
      <c r="I211" s="598"/>
      <c r="J211" s="598"/>
      <c r="K211" s="598"/>
      <c r="L211" s="598"/>
      <c r="M211" s="599"/>
    </row>
    <row r="212" spans="2:13" ht="15" customHeight="1" x14ac:dyDescent="0.25">
      <c r="B212" s="636" t="s">
        <v>2</v>
      </c>
      <c r="C212" s="637"/>
      <c r="D212" s="594" t="s">
        <v>78</v>
      </c>
      <c r="E212" s="595"/>
      <c r="F212" s="595"/>
      <c r="G212" s="595"/>
      <c r="H212" s="595"/>
      <c r="I212" s="595"/>
      <c r="J212" s="595"/>
      <c r="K212" s="595"/>
      <c r="L212" s="595"/>
      <c r="M212" s="596"/>
    </row>
    <row r="213" spans="2:13" ht="15.75" customHeight="1" thickBot="1" x14ac:dyDescent="0.3">
      <c r="B213" s="592"/>
      <c r="C213" s="593"/>
      <c r="D213" s="597"/>
      <c r="E213" s="598"/>
      <c r="F213" s="598"/>
      <c r="G213" s="598"/>
      <c r="H213" s="598"/>
      <c r="I213" s="598"/>
      <c r="J213" s="598"/>
      <c r="K213" s="598"/>
      <c r="L213" s="598"/>
      <c r="M213" s="599"/>
    </row>
    <row r="214" spans="2:13" ht="60.75" thickBot="1" x14ac:dyDescent="0.3">
      <c r="B214" s="175" t="s">
        <v>11</v>
      </c>
      <c r="C214" s="17" t="s">
        <v>4</v>
      </c>
      <c r="D214" s="18" t="s">
        <v>13</v>
      </c>
      <c r="E214" s="21" t="s">
        <v>28</v>
      </c>
      <c r="F214" s="19" t="s">
        <v>5</v>
      </c>
      <c r="G214" s="106" t="s">
        <v>6</v>
      </c>
      <c r="H214" s="6" t="s">
        <v>7</v>
      </c>
      <c r="I214" s="79" t="s">
        <v>89</v>
      </c>
      <c r="J214" s="160" t="s">
        <v>8</v>
      </c>
      <c r="K214" s="161" t="s">
        <v>105</v>
      </c>
      <c r="L214" s="19" t="s">
        <v>9</v>
      </c>
      <c r="M214" s="18" t="s">
        <v>10</v>
      </c>
    </row>
    <row r="215" spans="2:13" ht="30.75" thickBot="1" x14ac:dyDescent="0.3">
      <c r="B215" s="18">
        <v>51</v>
      </c>
      <c r="C215" s="196" t="s">
        <v>81</v>
      </c>
      <c r="D215" s="29" t="s">
        <v>82</v>
      </c>
      <c r="E215" s="255">
        <v>319.2</v>
      </c>
      <c r="F215" s="255">
        <f>ROUND(E215*G215,0)</f>
        <v>4788</v>
      </c>
      <c r="G215" s="25">
        <v>15</v>
      </c>
      <c r="H215" s="25"/>
      <c r="I215" s="2"/>
      <c r="J215" s="255"/>
      <c r="K215" s="1"/>
      <c r="L215" s="315">
        <f>F215+I215+K215</f>
        <v>4788</v>
      </c>
      <c r="M215" s="1"/>
    </row>
    <row r="216" spans="2:13" ht="45.75" thickBot="1" x14ac:dyDescent="0.3">
      <c r="B216" s="17">
        <v>52</v>
      </c>
      <c r="C216" s="287" t="s">
        <v>199</v>
      </c>
      <c r="D216" s="29" t="s">
        <v>200</v>
      </c>
      <c r="E216" s="255">
        <v>319.2</v>
      </c>
      <c r="F216" s="255">
        <f>ROUND(E216*G216,0)</f>
        <v>4788</v>
      </c>
      <c r="G216" s="25">
        <v>15</v>
      </c>
      <c r="H216" s="25"/>
      <c r="I216" s="2"/>
      <c r="J216" s="255"/>
      <c r="K216" s="1"/>
      <c r="L216" s="305">
        <f>F216+I216+K216</f>
        <v>4788</v>
      </c>
      <c r="M216" s="3"/>
    </row>
    <row r="217" spans="2:13" ht="16.5" customHeight="1" thickBot="1" x14ac:dyDescent="0.3">
      <c r="B217" s="95"/>
      <c r="C217" s="97" t="s">
        <v>129</v>
      </c>
      <c r="D217" s="638"/>
      <c r="E217" s="639"/>
      <c r="F217" s="639"/>
      <c r="G217" s="639"/>
      <c r="H217" s="639"/>
      <c r="I217" s="639"/>
      <c r="J217" s="639"/>
      <c r="K217" s="640"/>
      <c r="L217" s="99">
        <f>L215+L216</f>
        <v>9576</v>
      </c>
      <c r="M217" s="3"/>
    </row>
    <row r="218" spans="2:13" ht="16.5" customHeight="1" x14ac:dyDescent="0.25">
      <c r="C218" s="207"/>
      <c r="D218" s="277"/>
      <c r="E218" s="277"/>
      <c r="F218" s="277"/>
      <c r="G218" s="277"/>
      <c r="H218" s="277"/>
      <c r="I218" s="277"/>
      <c r="J218" s="277"/>
      <c r="K218" s="277"/>
      <c r="L218" s="204"/>
    </row>
    <row r="219" spans="2:13" ht="15.75" thickBot="1" x14ac:dyDescent="0.3"/>
    <row r="220" spans="2:13" x14ac:dyDescent="0.25">
      <c r="B220" s="600"/>
      <c r="C220" s="601"/>
      <c r="D220" s="606" t="s">
        <v>0</v>
      </c>
      <c r="E220" s="606"/>
      <c r="F220" s="606"/>
      <c r="G220" s="606"/>
      <c r="H220" s="606"/>
      <c r="I220" s="606"/>
      <c r="J220" s="606"/>
      <c r="K220" s="606"/>
      <c r="L220" s="606"/>
      <c r="M220" s="607"/>
    </row>
    <row r="221" spans="2:13" x14ac:dyDescent="0.25">
      <c r="B221" s="602"/>
      <c r="C221" s="603"/>
      <c r="D221" s="608"/>
      <c r="E221" s="608"/>
      <c r="F221" s="608"/>
      <c r="G221" s="608"/>
      <c r="H221" s="608"/>
      <c r="I221" s="608"/>
      <c r="J221" s="608"/>
      <c r="K221" s="608"/>
      <c r="L221" s="608"/>
      <c r="M221" s="609"/>
    </row>
    <row r="222" spans="2:13" x14ac:dyDescent="0.25">
      <c r="B222" s="602"/>
      <c r="C222" s="603"/>
      <c r="D222" s="664" t="str">
        <f>+D5</f>
        <v>PAGO QUINCENAL DEL 01 AL 15 DE MAYO DE 2025</v>
      </c>
      <c r="E222" s="664"/>
      <c r="F222" s="664"/>
      <c r="G222" s="664"/>
      <c r="H222" s="664"/>
      <c r="I222" s="664"/>
      <c r="J222" s="664"/>
      <c r="K222" s="664"/>
      <c r="L222" s="664"/>
      <c r="M222" s="665"/>
    </row>
    <row r="223" spans="2:13" ht="23.25" customHeight="1" thickBot="1" x14ac:dyDescent="0.3">
      <c r="B223" s="604"/>
      <c r="C223" s="605"/>
      <c r="D223" s="662"/>
      <c r="E223" s="662"/>
      <c r="F223" s="662"/>
      <c r="G223" s="662"/>
      <c r="H223" s="662"/>
      <c r="I223" s="662"/>
      <c r="J223" s="662"/>
      <c r="K223" s="662"/>
      <c r="L223" s="662"/>
      <c r="M223" s="663"/>
    </row>
    <row r="224" spans="2:13" ht="15" customHeight="1" x14ac:dyDescent="0.25">
      <c r="B224" s="636" t="s">
        <v>2</v>
      </c>
      <c r="C224" s="637"/>
      <c r="D224" s="658" t="s">
        <v>145</v>
      </c>
      <c r="E224" s="659"/>
      <c r="F224" s="659"/>
      <c r="G224" s="659"/>
      <c r="H224" s="659"/>
      <c r="I224" s="659"/>
      <c r="J224" s="659"/>
      <c r="K224" s="659"/>
      <c r="L224" s="659"/>
      <c r="M224" s="660"/>
    </row>
    <row r="225" spans="2:13" ht="15.75" customHeight="1" thickBot="1" x14ac:dyDescent="0.3">
      <c r="B225" s="592"/>
      <c r="C225" s="593"/>
      <c r="D225" s="661"/>
      <c r="E225" s="662"/>
      <c r="F225" s="662"/>
      <c r="G225" s="662"/>
      <c r="H225" s="662"/>
      <c r="I225" s="662"/>
      <c r="J225" s="662"/>
      <c r="K225" s="662"/>
      <c r="L225" s="662"/>
      <c r="M225" s="663"/>
    </row>
    <row r="226" spans="2:13" ht="60.75" thickBot="1" x14ac:dyDescent="0.3">
      <c r="B226" s="175" t="s">
        <v>11</v>
      </c>
      <c r="C226" s="17" t="s">
        <v>4</v>
      </c>
      <c r="D226" s="18" t="s">
        <v>13</v>
      </c>
      <c r="E226" s="21" t="s">
        <v>28</v>
      </c>
      <c r="F226" s="19" t="s">
        <v>5</v>
      </c>
      <c r="G226" s="106" t="s">
        <v>6</v>
      </c>
      <c r="H226" s="77" t="s">
        <v>7</v>
      </c>
      <c r="I226" s="79" t="s">
        <v>89</v>
      </c>
      <c r="J226" s="160" t="s">
        <v>8</v>
      </c>
      <c r="K226" s="161" t="s">
        <v>105</v>
      </c>
      <c r="L226" s="19" t="s">
        <v>9</v>
      </c>
      <c r="M226" s="18" t="s">
        <v>10</v>
      </c>
    </row>
    <row r="227" spans="2:13" ht="30.75" thickBot="1" x14ac:dyDescent="0.3">
      <c r="B227" s="18">
        <v>53</v>
      </c>
      <c r="C227" s="196" t="s">
        <v>146</v>
      </c>
      <c r="D227" s="29" t="s">
        <v>147</v>
      </c>
      <c r="E227" s="255">
        <v>271.86666666666667</v>
      </c>
      <c r="F227" s="255">
        <f>ROUND(E227*G227,0)</f>
        <v>4078</v>
      </c>
      <c r="G227" s="25">
        <v>15</v>
      </c>
      <c r="H227" s="25"/>
      <c r="I227" s="337"/>
      <c r="J227" s="338"/>
      <c r="K227" s="339"/>
      <c r="L227" s="340">
        <f>F227+I227+K227</f>
        <v>4078</v>
      </c>
      <c r="M227" s="1"/>
    </row>
    <row r="228" spans="2:13" ht="14.25" customHeight="1" thickBot="1" x14ac:dyDescent="0.3">
      <c r="B228" s="17"/>
      <c r="C228" s="199" t="s">
        <v>129</v>
      </c>
      <c r="D228" s="653"/>
      <c r="E228" s="654"/>
      <c r="F228" s="654"/>
      <c r="G228" s="654"/>
      <c r="H228" s="654"/>
      <c r="I228" s="654"/>
      <c r="J228" s="654"/>
      <c r="K228" s="655"/>
      <c r="L228" s="341">
        <f>L227</f>
        <v>4078</v>
      </c>
      <c r="M228" s="3"/>
    </row>
    <row r="229" spans="2:13" ht="14.25" customHeight="1" x14ac:dyDescent="0.25">
      <c r="B229" s="271"/>
      <c r="C229" s="349"/>
      <c r="D229" s="280"/>
      <c r="E229" s="280"/>
      <c r="F229" s="280"/>
      <c r="G229" s="280"/>
      <c r="H229" s="280"/>
      <c r="I229" s="280"/>
      <c r="J229" s="280"/>
      <c r="K229" s="280"/>
      <c r="L229" s="350"/>
    </row>
    <row r="230" spans="2:13" ht="26.25" customHeight="1" thickBot="1" x14ac:dyDescent="0.35">
      <c r="C230" s="203"/>
      <c r="L230" s="39"/>
    </row>
    <row r="231" spans="2:13" x14ac:dyDescent="0.25">
      <c r="B231" s="600"/>
      <c r="C231" s="601"/>
      <c r="D231" s="606" t="s">
        <v>0</v>
      </c>
      <c r="E231" s="606"/>
      <c r="F231" s="606"/>
      <c r="G231" s="606"/>
      <c r="H231" s="606"/>
      <c r="I231" s="606"/>
      <c r="J231" s="606"/>
      <c r="K231" s="606"/>
      <c r="L231" s="606"/>
      <c r="M231" s="607"/>
    </row>
    <row r="232" spans="2:13" x14ac:dyDescent="0.25">
      <c r="B232" s="602"/>
      <c r="C232" s="603"/>
      <c r="D232" s="608"/>
      <c r="E232" s="608"/>
      <c r="F232" s="608"/>
      <c r="G232" s="608"/>
      <c r="H232" s="608"/>
      <c r="I232" s="608"/>
      <c r="J232" s="608"/>
      <c r="K232" s="608"/>
      <c r="L232" s="608"/>
      <c r="M232" s="609"/>
    </row>
    <row r="233" spans="2:13" ht="23.25" customHeight="1" x14ac:dyDescent="0.25">
      <c r="B233" s="602"/>
      <c r="C233" s="603"/>
      <c r="D233" s="664" t="str">
        <f>+D5</f>
        <v>PAGO QUINCENAL DEL 01 AL 15 DE MAYO DE 2025</v>
      </c>
      <c r="E233" s="664"/>
      <c r="F233" s="664"/>
      <c r="G233" s="664"/>
      <c r="H233" s="664"/>
      <c r="I233" s="664"/>
      <c r="J233" s="664"/>
      <c r="K233" s="664"/>
      <c r="L233" s="664"/>
      <c r="M233" s="665"/>
    </row>
    <row r="234" spans="2:13" ht="13.5" customHeight="1" thickBot="1" x14ac:dyDescent="0.3">
      <c r="B234" s="604"/>
      <c r="C234" s="605"/>
      <c r="D234" s="662"/>
      <c r="E234" s="662"/>
      <c r="F234" s="662"/>
      <c r="G234" s="662"/>
      <c r="H234" s="662"/>
      <c r="I234" s="662"/>
      <c r="J234" s="662"/>
      <c r="K234" s="662"/>
      <c r="L234" s="662"/>
      <c r="M234" s="663"/>
    </row>
    <row r="235" spans="2:13" ht="15" customHeight="1" x14ac:dyDescent="0.25">
      <c r="B235" s="636" t="s">
        <v>2</v>
      </c>
      <c r="C235" s="637"/>
      <c r="D235" s="658" t="s">
        <v>190</v>
      </c>
      <c r="E235" s="659"/>
      <c r="F235" s="659"/>
      <c r="G235" s="659"/>
      <c r="H235" s="659"/>
      <c r="I235" s="659"/>
      <c r="J235" s="659"/>
      <c r="K235" s="659"/>
      <c r="L235" s="659"/>
      <c r="M235" s="660"/>
    </row>
    <row r="236" spans="2:13" ht="15.75" customHeight="1" thickBot="1" x14ac:dyDescent="0.3">
      <c r="B236" s="592"/>
      <c r="C236" s="593"/>
      <c r="D236" s="661"/>
      <c r="E236" s="662"/>
      <c r="F236" s="662"/>
      <c r="G236" s="662"/>
      <c r="H236" s="662"/>
      <c r="I236" s="662"/>
      <c r="J236" s="662"/>
      <c r="K236" s="662"/>
      <c r="L236" s="662"/>
      <c r="M236" s="663"/>
    </row>
    <row r="237" spans="2:13" ht="60.75" thickBot="1" x14ac:dyDescent="0.3">
      <c r="B237" s="175" t="s">
        <v>11</v>
      </c>
      <c r="C237" s="17" t="s">
        <v>4</v>
      </c>
      <c r="D237" s="18" t="s">
        <v>13</v>
      </c>
      <c r="E237" s="21" t="s">
        <v>28</v>
      </c>
      <c r="F237" s="19" t="s">
        <v>5</v>
      </c>
      <c r="G237" s="106" t="s">
        <v>6</v>
      </c>
      <c r="H237" s="77" t="s">
        <v>7</v>
      </c>
      <c r="I237" s="79" t="s">
        <v>89</v>
      </c>
      <c r="J237" s="160" t="s">
        <v>8</v>
      </c>
      <c r="K237" s="161" t="s">
        <v>105</v>
      </c>
      <c r="L237" s="19" t="s">
        <v>9</v>
      </c>
      <c r="M237" s="18" t="s">
        <v>10</v>
      </c>
    </row>
    <row r="238" spans="2:13" ht="30" customHeight="1" thickBot="1" x14ac:dyDescent="0.3">
      <c r="B238" s="18">
        <v>54</v>
      </c>
      <c r="C238" s="196" t="s">
        <v>95</v>
      </c>
      <c r="D238" s="194" t="s">
        <v>97</v>
      </c>
      <c r="E238" s="255">
        <v>514.66666666666663</v>
      </c>
      <c r="F238" s="255">
        <f>ROUND(E238*G238,0)</f>
        <v>7720</v>
      </c>
      <c r="G238" s="25">
        <v>15</v>
      </c>
      <c r="H238" s="25">
        <v>0</v>
      </c>
      <c r="I238" s="259">
        <f>ROUND((E238/4)*H238,0)</f>
        <v>0</v>
      </c>
      <c r="J238" s="255">
        <v>1</v>
      </c>
      <c r="K238" s="255">
        <v>600</v>
      </c>
      <c r="L238" s="342">
        <f>F238+I238+K238</f>
        <v>8320</v>
      </c>
      <c r="M238" s="1"/>
    </row>
    <row r="239" spans="2:13" ht="18" customHeight="1" thickBot="1" x14ac:dyDescent="0.3">
      <c r="B239" s="17"/>
      <c r="C239" s="247" t="s">
        <v>129</v>
      </c>
      <c r="D239" s="644"/>
      <c r="E239" s="645"/>
      <c r="F239" s="645"/>
      <c r="G239" s="645"/>
      <c r="H239" s="645"/>
      <c r="I239" s="645"/>
      <c r="J239" s="645"/>
      <c r="K239" s="646"/>
      <c r="L239" s="343">
        <f>L238</f>
        <v>8320</v>
      </c>
      <c r="M239" s="3"/>
    </row>
    <row r="240" spans="2:13" ht="31.5" customHeight="1" x14ac:dyDescent="0.25">
      <c r="B240" s="271"/>
      <c r="C240" s="272"/>
      <c r="D240" s="273"/>
      <c r="E240" s="273"/>
      <c r="F240" s="273"/>
      <c r="G240" s="273"/>
      <c r="H240" s="273"/>
      <c r="I240" s="273"/>
      <c r="J240" s="273"/>
      <c r="K240" s="273"/>
      <c r="L240" s="344"/>
    </row>
    <row r="241" spans="2:13" ht="12.75" customHeight="1" thickBot="1" x14ac:dyDescent="0.3"/>
    <row r="242" spans="2:13" x14ac:dyDescent="0.25">
      <c r="B242" s="600"/>
      <c r="C242" s="601"/>
      <c r="D242" s="666" t="s">
        <v>0</v>
      </c>
      <c r="E242" s="666"/>
      <c r="F242" s="666"/>
      <c r="G242" s="666"/>
      <c r="H242" s="666"/>
      <c r="I242" s="666"/>
      <c r="J242" s="666"/>
      <c r="K242" s="666"/>
      <c r="L242" s="666"/>
      <c r="M242" s="667"/>
    </row>
    <row r="243" spans="2:13" x14ac:dyDescent="0.25">
      <c r="B243" s="602"/>
      <c r="C243" s="603"/>
      <c r="D243" s="668"/>
      <c r="E243" s="668"/>
      <c r="F243" s="668"/>
      <c r="G243" s="668"/>
      <c r="H243" s="668"/>
      <c r="I243" s="668"/>
      <c r="J243" s="668"/>
      <c r="K243" s="668"/>
      <c r="L243" s="668"/>
      <c r="M243" s="669"/>
    </row>
    <row r="244" spans="2:13" x14ac:dyDescent="0.25">
      <c r="B244" s="602"/>
      <c r="C244" s="603"/>
      <c r="D244" s="670" t="str">
        <f>+D5</f>
        <v>PAGO QUINCENAL DEL 01 AL 15 DE MAYO DE 2025</v>
      </c>
      <c r="E244" s="670"/>
      <c r="F244" s="670"/>
      <c r="G244" s="670"/>
      <c r="H244" s="670"/>
      <c r="I244" s="670"/>
      <c r="J244" s="670"/>
      <c r="K244" s="670"/>
      <c r="L244" s="670"/>
      <c r="M244" s="671"/>
    </row>
    <row r="245" spans="2:13" ht="16.5" customHeight="1" thickBot="1" x14ac:dyDescent="0.3">
      <c r="B245" s="604"/>
      <c r="C245" s="605"/>
      <c r="D245" s="672"/>
      <c r="E245" s="672"/>
      <c r="F245" s="672"/>
      <c r="G245" s="672"/>
      <c r="H245" s="672"/>
      <c r="I245" s="672"/>
      <c r="J245" s="672"/>
      <c r="K245" s="672"/>
      <c r="L245" s="672"/>
      <c r="M245" s="673"/>
    </row>
    <row r="246" spans="2:13" ht="15" customHeight="1" x14ac:dyDescent="0.25">
      <c r="B246" s="636" t="s">
        <v>2</v>
      </c>
      <c r="C246" s="637"/>
      <c r="D246" s="594" t="s">
        <v>115</v>
      </c>
      <c r="E246" s="595"/>
      <c r="F246" s="595"/>
      <c r="G246" s="595"/>
      <c r="H246" s="595"/>
      <c r="I246" s="595"/>
      <c r="J246" s="595"/>
      <c r="K246" s="595"/>
      <c r="L246" s="595"/>
      <c r="M246" s="596"/>
    </row>
    <row r="247" spans="2:13" ht="6.75" customHeight="1" thickBot="1" x14ac:dyDescent="0.3">
      <c r="B247" s="592"/>
      <c r="C247" s="593"/>
      <c r="D247" s="597"/>
      <c r="E247" s="598"/>
      <c r="F247" s="598"/>
      <c r="G247" s="598"/>
      <c r="H247" s="598"/>
      <c r="I247" s="598"/>
      <c r="J247" s="598"/>
      <c r="K247" s="598"/>
      <c r="L247" s="598"/>
      <c r="M247" s="599"/>
    </row>
    <row r="248" spans="2:13" ht="60.75" thickBot="1" x14ac:dyDescent="0.3">
      <c r="B248" s="176" t="s">
        <v>11</v>
      </c>
      <c r="C248" s="17" t="s">
        <v>4</v>
      </c>
      <c r="D248" s="18" t="s">
        <v>13</v>
      </c>
      <c r="E248" s="143" t="s">
        <v>28</v>
      </c>
      <c r="F248" s="19" t="s">
        <v>5</v>
      </c>
      <c r="G248" s="106" t="s">
        <v>6</v>
      </c>
      <c r="H248" s="77" t="s">
        <v>7</v>
      </c>
      <c r="I248" s="77" t="s">
        <v>89</v>
      </c>
      <c r="J248" s="160" t="s">
        <v>8</v>
      </c>
      <c r="K248" s="161" t="s">
        <v>105</v>
      </c>
      <c r="L248" s="19" t="s">
        <v>9</v>
      </c>
      <c r="M248" s="18" t="s">
        <v>10</v>
      </c>
    </row>
    <row r="249" spans="2:13" ht="27" thickBot="1" x14ac:dyDescent="0.3">
      <c r="B249" s="17">
        <v>55</v>
      </c>
      <c r="C249" s="97" t="s">
        <v>116</v>
      </c>
      <c r="D249" s="200" t="s">
        <v>117</v>
      </c>
      <c r="E249" s="255">
        <v>284.33</v>
      </c>
      <c r="F249" s="255">
        <f>ROUND(E249*G249,0)</f>
        <v>4265</v>
      </c>
      <c r="G249" s="25">
        <v>15</v>
      </c>
      <c r="H249" s="25">
        <v>0</v>
      </c>
      <c r="I249" s="259">
        <f>ROUND((E249/4)*H249,0)</f>
        <v>0</v>
      </c>
      <c r="J249" s="255"/>
      <c r="K249" s="255"/>
      <c r="L249" s="345">
        <f>F249+I249+K249</f>
        <v>4265</v>
      </c>
      <c r="M249" s="3"/>
    </row>
    <row r="250" spans="2:13" ht="19.5" customHeight="1" thickBot="1" x14ac:dyDescent="0.3">
      <c r="B250" s="95"/>
      <c r="C250" s="97" t="s">
        <v>129</v>
      </c>
      <c r="D250" s="638"/>
      <c r="E250" s="639"/>
      <c r="F250" s="639"/>
      <c r="G250" s="639"/>
      <c r="H250" s="639"/>
      <c r="I250" s="639"/>
      <c r="J250" s="639"/>
      <c r="K250" s="640"/>
      <c r="L250" s="267">
        <f>L249</f>
        <v>4265</v>
      </c>
      <c r="M250" s="3"/>
    </row>
    <row r="251" spans="2:13" ht="19.5" customHeight="1" x14ac:dyDescent="0.25">
      <c r="C251" s="207"/>
      <c r="D251" s="277"/>
      <c r="E251" s="277"/>
      <c r="F251" s="277"/>
      <c r="G251" s="277"/>
      <c r="H251" s="277"/>
      <c r="I251" s="277"/>
      <c r="J251" s="277"/>
      <c r="K251" s="277"/>
      <c r="L251" s="351"/>
    </row>
    <row r="252" spans="2:13" ht="19.5" customHeight="1" x14ac:dyDescent="0.25">
      <c r="C252" s="207"/>
      <c r="D252" s="277"/>
      <c r="E252" s="277"/>
      <c r="F252" s="277"/>
      <c r="G252" s="277"/>
      <c r="H252" s="277"/>
      <c r="I252" s="277"/>
      <c r="J252" s="277"/>
      <c r="K252" s="277"/>
      <c r="L252" s="351"/>
    </row>
    <row r="253" spans="2:13" ht="15.75" thickBot="1" x14ac:dyDescent="0.3"/>
    <row r="254" spans="2:13" ht="27.75" customHeight="1" x14ac:dyDescent="0.25">
      <c r="B254" s="600"/>
      <c r="C254" s="601"/>
      <c r="D254" s="606" t="s">
        <v>0</v>
      </c>
      <c r="E254" s="606"/>
      <c r="F254" s="606"/>
      <c r="G254" s="606"/>
      <c r="H254" s="606"/>
      <c r="I254" s="606"/>
      <c r="J254" s="606"/>
      <c r="K254" s="606"/>
      <c r="L254" s="606"/>
      <c r="M254" s="607"/>
    </row>
    <row r="255" spans="2:13" ht="5.25" customHeight="1" x14ac:dyDescent="0.25">
      <c r="B255" s="602"/>
      <c r="C255" s="603"/>
      <c r="D255" s="608"/>
      <c r="E255" s="608"/>
      <c r="F255" s="608"/>
      <c r="G255" s="608"/>
      <c r="H255" s="608"/>
      <c r="I255" s="608"/>
      <c r="J255" s="608"/>
      <c r="K255" s="608"/>
      <c r="L255" s="608"/>
      <c r="M255" s="609"/>
    </row>
    <row r="256" spans="2:13" x14ac:dyDescent="0.25">
      <c r="B256" s="602"/>
      <c r="C256" s="603"/>
      <c r="D256" s="610" t="str">
        <f>+D5</f>
        <v>PAGO QUINCENAL DEL 01 AL 15 DE MAYO DE 2025</v>
      </c>
      <c r="E256" s="610"/>
      <c r="F256" s="610"/>
      <c r="G256" s="610"/>
      <c r="H256" s="610"/>
      <c r="I256" s="610"/>
      <c r="J256" s="610"/>
      <c r="K256" s="610"/>
      <c r="L256" s="610"/>
      <c r="M256" s="611"/>
    </row>
    <row r="257" spans="2:13" ht="31.5" customHeight="1" thickBot="1" x14ac:dyDescent="0.3">
      <c r="B257" s="604"/>
      <c r="C257" s="605"/>
      <c r="D257" s="598"/>
      <c r="E257" s="598"/>
      <c r="F257" s="598"/>
      <c r="G257" s="598"/>
      <c r="H257" s="598"/>
      <c r="I257" s="598"/>
      <c r="J257" s="598"/>
      <c r="K257" s="598"/>
      <c r="L257" s="598"/>
      <c r="M257" s="599"/>
    </row>
    <row r="258" spans="2:13" ht="15" customHeight="1" x14ac:dyDescent="0.25">
      <c r="B258" s="636" t="s">
        <v>2</v>
      </c>
      <c r="C258" s="637"/>
      <c r="D258" s="594" t="s">
        <v>120</v>
      </c>
      <c r="E258" s="595"/>
      <c r="F258" s="595"/>
      <c r="G258" s="595"/>
      <c r="H258" s="595"/>
      <c r="I258" s="595"/>
      <c r="J258" s="595"/>
      <c r="K258" s="595"/>
      <c r="L258" s="595"/>
      <c r="M258" s="596"/>
    </row>
    <row r="259" spans="2:13" ht="15.75" customHeight="1" thickBot="1" x14ac:dyDescent="0.3">
      <c r="B259" s="592"/>
      <c r="C259" s="593"/>
      <c r="D259" s="597"/>
      <c r="E259" s="598"/>
      <c r="F259" s="598"/>
      <c r="G259" s="598"/>
      <c r="H259" s="598"/>
      <c r="I259" s="598"/>
      <c r="J259" s="598"/>
      <c r="K259" s="598"/>
      <c r="L259" s="598"/>
      <c r="M259" s="599"/>
    </row>
    <row r="260" spans="2:13" ht="60.75" thickBot="1" x14ac:dyDescent="0.3">
      <c r="B260" s="176" t="s">
        <v>11</v>
      </c>
      <c r="C260" s="17" t="s">
        <v>4</v>
      </c>
      <c r="D260" s="18" t="s">
        <v>13</v>
      </c>
      <c r="E260" s="143" t="s">
        <v>28</v>
      </c>
      <c r="F260" s="19" t="s">
        <v>5</v>
      </c>
      <c r="G260" s="106" t="s">
        <v>6</v>
      </c>
      <c r="H260" s="77" t="s">
        <v>7</v>
      </c>
      <c r="I260" s="77" t="s">
        <v>89</v>
      </c>
      <c r="J260" s="160" t="s">
        <v>8</v>
      </c>
      <c r="K260" s="161" t="s">
        <v>105</v>
      </c>
      <c r="L260" s="19" t="s">
        <v>9</v>
      </c>
      <c r="M260" s="18" t="s">
        <v>10</v>
      </c>
    </row>
    <row r="261" spans="2:13" ht="30.75" thickBot="1" x14ac:dyDescent="0.3">
      <c r="B261" s="17">
        <v>56</v>
      </c>
      <c r="C261" s="184" t="s">
        <v>119</v>
      </c>
      <c r="D261" s="200" t="s">
        <v>121</v>
      </c>
      <c r="E261" s="255">
        <v>319.2</v>
      </c>
      <c r="F261" s="255">
        <f>ROUND(E261*G261,0)</f>
        <v>4788</v>
      </c>
      <c r="G261" s="25">
        <v>15</v>
      </c>
      <c r="H261" s="2"/>
      <c r="I261" s="255"/>
      <c r="J261" s="255"/>
      <c r="K261" s="300"/>
      <c r="L261" s="305">
        <f>F261+I261+K261</f>
        <v>4788</v>
      </c>
      <c r="M261" s="3"/>
    </row>
    <row r="262" spans="2:13" ht="18" customHeight="1" thickBot="1" x14ac:dyDescent="0.3">
      <c r="B262" s="95"/>
      <c r="C262" s="184" t="s">
        <v>129</v>
      </c>
      <c r="D262" s="638"/>
      <c r="E262" s="639"/>
      <c r="F262" s="639"/>
      <c r="G262" s="639"/>
      <c r="H262" s="639"/>
      <c r="I262" s="639"/>
      <c r="J262" s="639"/>
      <c r="K262" s="640"/>
      <c r="L262" s="99">
        <f>L261</f>
        <v>4788</v>
      </c>
      <c r="M262" s="3"/>
    </row>
    <row r="263" spans="2:13" ht="37.5" customHeight="1" thickBot="1" x14ac:dyDescent="0.3">
      <c r="B263" s="269"/>
      <c r="C263" s="217"/>
      <c r="D263" s="268"/>
      <c r="E263" s="268"/>
      <c r="F263" s="268"/>
      <c r="G263" s="268"/>
      <c r="H263" s="268"/>
      <c r="I263" s="268"/>
      <c r="J263" s="268"/>
      <c r="K263" s="268"/>
      <c r="L263" s="270"/>
      <c r="M263" s="10"/>
    </row>
    <row r="264" spans="2:13" ht="17.25" customHeight="1" x14ac:dyDescent="0.25">
      <c r="B264" s="600"/>
      <c r="C264" s="601"/>
      <c r="D264" s="606" t="s">
        <v>0</v>
      </c>
      <c r="E264" s="606"/>
      <c r="F264" s="606"/>
      <c r="G264" s="606"/>
      <c r="H264" s="606"/>
      <c r="I264" s="606"/>
      <c r="J264" s="606"/>
      <c r="K264" s="606"/>
      <c r="L264" s="606"/>
      <c r="M264" s="607"/>
    </row>
    <row r="265" spans="2:13" ht="11.25" customHeight="1" x14ac:dyDescent="0.25">
      <c r="B265" s="602"/>
      <c r="C265" s="603"/>
      <c r="D265" s="608"/>
      <c r="E265" s="608"/>
      <c r="F265" s="608"/>
      <c r="G265" s="608"/>
      <c r="H265" s="608"/>
      <c r="I265" s="608"/>
      <c r="J265" s="608"/>
      <c r="K265" s="608"/>
      <c r="L265" s="608"/>
      <c r="M265" s="609"/>
    </row>
    <row r="266" spans="2:13" ht="11.25" customHeight="1" x14ac:dyDescent="0.25">
      <c r="B266" s="602"/>
      <c r="C266" s="603"/>
      <c r="D266" s="664" t="str">
        <f>+D5</f>
        <v>PAGO QUINCENAL DEL 01 AL 15 DE MAYO DE 2025</v>
      </c>
      <c r="E266" s="664"/>
      <c r="F266" s="664"/>
      <c r="G266" s="664"/>
      <c r="H266" s="664"/>
      <c r="I266" s="664"/>
      <c r="J266" s="664"/>
      <c r="K266" s="664"/>
      <c r="L266" s="664"/>
      <c r="M266" s="665"/>
    </row>
    <row r="267" spans="2:13" ht="15.75" thickBot="1" x14ac:dyDescent="0.3">
      <c r="B267" s="604"/>
      <c r="C267" s="605"/>
      <c r="D267" s="662"/>
      <c r="E267" s="662"/>
      <c r="F267" s="662"/>
      <c r="G267" s="662"/>
      <c r="H267" s="662"/>
      <c r="I267" s="662"/>
      <c r="J267" s="662"/>
      <c r="K267" s="662"/>
      <c r="L267" s="662"/>
      <c r="M267" s="663"/>
    </row>
    <row r="268" spans="2:13" ht="30" customHeight="1" x14ac:dyDescent="0.25">
      <c r="B268" s="636" t="s">
        <v>2</v>
      </c>
      <c r="C268" s="637"/>
      <c r="D268" s="658" t="s">
        <v>158</v>
      </c>
      <c r="E268" s="659"/>
      <c r="F268" s="659"/>
      <c r="G268" s="659"/>
      <c r="H268" s="659"/>
      <c r="I268" s="659"/>
      <c r="J268" s="659"/>
      <c r="K268" s="659"/>
      <c r="L268" s="659"/>
      <c r="M268" s="660"/>
    </row>
    <row r="269" spans="2:13" ht="11.25" customHeight="1" thickBot="1" x14ac:dyDescent="0.3">
      <c r="B269" s="592"/>
      <c r="C269" s="593"/>
      <c r="D269" s="661"/>
      <c r="E269" s="662"/>
      <c r="F269" s="662"/>
      <c r="G269" s="662"/>
      <c r="H269" s="662"/>
      <c r="I269" s="662"/>
      <c r="J269" s="662"/>
      <c r="K269" s="662"/>
      <c r="L269" s="662"/>
      <c r="M269" s="663"/>
    </row>
    <row r="270" spans="2:13" ht="60.75" thickBot="1" x14ac:dyDescent="0.3">
      <c r="B270" s="175" t="s">
        <v>11</v>
      </c>
      <c r="C270" s="17" t="s">
        <v>4</v>
      </c>
      <c r="D270" s="18" t="s">
        <v>13</v>
      </c>
      <c r="E270" s="21" t="s">
        <v>28</v>
      </c>
      <c r="F270" s="19" t="s">
        <v>5</v>
      </c>
      <c r="G270" s="106" t="s">
        <v>6</v>
      </c>
      <c r="H270" s="77" t="s">
        <v>7</v>
      </c>
      <c r="I270" s="79" t="s">
        <v>89</v>
      </c>
      <c r="J270" s="160" t="s">
        <v>8</v>
      </c>
      <c r="K270" s="161" t="s">
        <v>105</v>
      </c>
      <c r="L270" s="19" t="s">
        <v>9</v>
      </c>
      <c r="M270" s="18" t="s">
        <v>10</v>
      </c>
    </row>
    <row r="271" spans="2:13" ht="30.75" thickBot="1" x14ac:dyDescent="0.3">
      <c r="B271" s="18">
        <v>57</v>
      </c>
      <c r="C271" s="196" t="s">
        <v>203</v>
      </c>
      <c r="D271" s="194" t="s">
        <v>159</v>
      </c>
      <c r="E271" s="255">
        <v>441.76</v>
      </c>
      <c r="F271" s="255">
        <f>ROUND(E271*G271,0)</f>
        <v>6626</v>
      </c>
      <c r="G271" s="25">
        <v>15</v>
      </c>
      <c r="H271" s="25"/>
      <c r="I271" s="300"/>
      <c r="J271" s="255"/>
      <c r="K271" s="255"/>
      <c r="L271" s="342">
        <f>F271+I271+K271</f>
        <v>6626</v>
      </c>
      <c r="M271" s="1"/>
    </row>
    <row r="272" spans="2:13" ht="30.75" thickBot="1" x14ac:dyDescent="0.3">
      <c r="B272" s="17">
        <v>58</v>
      </c>
      <c r="C272" s="287" t="s">
        <v>201</v>
      </c>
      <c r="D272" s="194" t="s">
        <v>159</v>
      </c>
      <c r="E272" s="255">
        <v>441.76</v>
      </c>
      <c r="F272" s="255">
        <f>ROUND(E272*G272,0)</f>
        <v>6626</v>
      </c>
      <c r="G272" s="25">
        <v>15</v>
      </c>
      <c r="H272" s="25"/>
      <c r="I272" s="300"/>
      <c r="J272" s="255"/>
      <c r="K272" s="255"/>
      <c r="L272" s="345">
        <f>F272+I272+K272</f>
        <v>6626</v>
      </c>
      <c r="M272" s="3"/>
    </row>
    <row r="273" spans="2:13" ht="16.5" thickBot="1" x14ac:dyDescent="0.3">
      <c r="B273" s="17"/>
      <c r="C273" s="247" t="s">
        <v>129</v>
      </c>
      <c r="D273" s="644"/>
      <c r="E273" s="645"/>
      <c r="F273" s="645"/>
      <c r="G273" s="645"/>
      <c r="H273" s="645"/>
      <c r="I273" s="645"/>
      <c r="J273" s="645"/>
      <c r="K273" s="646"/>
      <c r="L273" s="343">
        <f>L271+L272</f>
        <v>13252</v>
      </c>
      <c r="M273" s="3"/>
    </row>
    <row r="274" spans="2:13" ht="16.5" thickBot="1" x14ac:dyDescent="0.3">
      <c r="B274" s="271"/>
      <c r="C274" s="272"/>
      <c r="D274" s="273"/>
      <c r="E274" s="273"/>
      <c r="F274" s="273"/>
      <c r="G274" s="273"/>
      <c r="H274" s="273"/>
      <c r="I274" s="273"/>
      <c r="J274" s="273"/>
      <c r="K274" s="273"/>
      <c r="L274" s="344"/>
    </row>
    <row r="275" spans="2:13" ht="15" customHeight="1" x14ac:dyDescent="0.25">
      <c r="B275" s="600"/>
      <c r="C275" s="601"/>
      <c r="D275" s="606" t="s">
        <v>0</v>
      </c>
      <c r="E275" s="606"/>
      <c r="F275" s="606"/>
      <c r="G275" s="606"/>
      <c r="H275" s="606"/>
      <c r="I275" s="606"/>
      <c r="J275" s="606"/>
      <c r="K275" s="606"/>
      <c r="L275" s="606"/>
      <c r="M275" s="607"/>
    </row>
    <row r="276" spans="2:13" ht="15" customHeight="1" x14ac:dyDescent="0.25">
      <c r="B276" s="602"/>
      <c r="C276" s="603"/>
      <c r="D276" s="608"/>
      <c r="E276" s="608"/>
      <c r="F276" s="608"/>
      <c r="G276" s="608"/>
      <c r="H276" s="608"/>
      <c r="I276" s="608"/>
      <c r="J276" s="608"/>
      <c r="K276" s="608"/>
      <c r="L276" s="608"/>
      <c r="M276" s="609"/>
    </row>
    <row r="277" spans="2:13" ht="15.75" customHeight="1" x14ac:dyDescent="0.25">
      <c r="B277" s="602"/>
      <c r="C277" s="603"/>
      <c r="D277" s="610" t="str">
        <f>D266</f>
        <v>PAGO QUINCENAL DEL 01 AL 15 DE MAYO DE 2025</v>
      </c>
      <c r="E277" s="610"/>
      <c r="F277" s="610"/>
      <c r="G277" s="610"/>
      <c r="H277" s="610"/>
      <c r="I277" s="610"/>
      <c r="J277" s="610"/>
      <c r="K277" s="610"/>
      <c r="L277" s="610"/>
      <c r="M277" s="611"/>
    </row>
    <row r="278" spans="2:13" ht="6" customHeight="1" thickBot="1" x14ac:dyDescent="0.3">
      <c r="B278" s="604"/>
      <c r="C278" s="605"/>
      <c r="D278" s="598"/>
      <c r="E278" s="598"/>
      <c r="F278" s="598"/>
      <c r="G278" s="598"/>
      <c r="H278" s="598"/>
      <c r="I278" s="598"/>
      <c r="J278" s="598"/>
      <c r="K278" s="598"/>
      <c r="L278" s="598"/>
      <c r="M278" s="599"/>
    </row>
    <row r="279" spans="2:13" ht="34.5" customHeight="1" x14ac:dyDescent="0.25">
      <c r="B279" s="636" t="s">
        <v>2</v>
      </c>
      <c r="C279" s="637"/>
      <c r="D279" s="594" t="s">
        <v>172</v>
      </c>
      <c r="E279" s="595"/>
      <c r="F279" s="595"/>
      <c r="G279" s="595"/>
      <c r="H279" s="595"/>
      <c r="I279" s="595"/>
      <c r="J279" s="595"/>
      <c r="K279" s="595"/>
      <c r="L279" s="595"/>
      <c r="M279" s="596"/>
    </row>
    <row r="280" spans="2:13" ht="3.75" customHeight="1" thickBot="1" x14ac:dyDescent="0.3">
      <c r="B280" s="592"/>
      <c r="C280" s="593"/>
      <c r="D280" s="597"/>
      <c r="E280" s="598"/>
      <c r="F280" s="598"/>
      <c r="G280" s="598"/>
      <c r="H280" s="598"/>
      <c r="I280" s="598"/>
      <c r="J280" s="598"/>
      <c r="K280" s="598"/>
      <c r="L280" s="598"/>
      <c r="M280" s="599"/>
    </row>
    <row r="281" spans="2:13" ht="43.5" customHeight="1" thickBot="1" x14ac:dyDescent="0.3">
      <c r="B281" s="176" t="s">
        <v>11</v>
      </c>
      <c r="C281" s="17" t="s">
        <v>4</v>
      </c>
      <c r="D281" s="18" t="s">
        <v>13</v>
      </c>
      <c r="E281" s="143" t="s">
        <v>28</v>
      </c>
      <c r="F281" s="19" t="s">
        <v>136</v>
      </c>
      <c r="G281" s="106" t="s">
        <v>6</v>
      </c>
      <c r="H281" s="77" t="s">
        <v>7</v>
      </c>
      <c r="I281" s="77" t="s">
        <v>89</v>
      </c>
      <c r="J281" s="160" t="s">
        <v>8</v>
      </c>
      <c r="K281" s="161" t="s">
        <v>105</v>
      </c>
      <c r="L281" s="19" t="s">
        <v>9</v>
      </c>
      <c r="M281" s="18" t="s">
        <v>10</v>
      </c>
    </row>
    <row r="282" spans="2:13" ht="29.25" customHeight="1" thickBot="1" x14ac:dyDescent="0.3">
      <c r="B282" s="17">
        <v>59</v>
      </c>
      <c r="C282" s="246" t="s">
        <v>170</v>
      </c>
      <c r="D282" s="250" t="s">
        <v>171</v>
      </c>
      <c r="E282" s="255">
        <v>400</v>
      </c>
      <c r="F282" s="255">
        <f>ROUND(E282*G282,0)</f>
        <v>6000</v>
      </c>
      <c r="G282" s="25">
        <v>15</v>
      </c>
      <c r="H282" s="25"/>
      <c r="I282" s="300"/>
      <c r="J282" s="255"/>
      <c r="K282" s="255"/>
      <c r="L282" s="342">
        <f>F282+I282+K282</f>
        <v>6000</v>
      </c>
      <c r="M282" s="3"/>
    </row>
    <row r="283" spans="2:13" ht="15.75" customHeight="1" thickBot="1" x14ac:dyDescent="0.3">
      <c r="B283" s="95"/>
      <c r="C283" s="184" t="s">
        <v>129</v>
      </c>
      <c r="D283" s="638"/>
      <c r="E283" s="639"/>
      <c r="F283" s="639"/>
      <c r="G283" s="639"/>
      <c r="H283" s="639"/>
      <c r="I283" s="639"/>
      <c r="J283" s="639"/>
      <c r="K283" s="640"/>
      <c r="L283" s="99">
        <f>L282</f>
        <v>6000</v>
      </c>
      <c r="M283" s="3"/>
    </row>
    <row r="284" spans="2:13" ht="15.75" customHeight="1" x14ac:dyDescent="0.25">
      <c r="C284" s="279"/>
      <c r="D284" s="277"/>
      <c r="E284" s="277"/>
      <c r="F284" s="277"/>
      <c r="G284" s="277"/>
      <c r="H284" s="277"/>
      <c r="I284" s="277"/>
      <c r="J284" s="277"/>
      <c r="K284" s="277"/>
      <c r="L284" s="204"/>
    </row>
    <row r="285" spans="2:13" ht="8.25" customHeight="1" thickBot="1" x14ac:dyDescent="0.3">
      <c r="B285" s="271"/>
      <c r="C285" s="272"/>
      <c r="D285" s="273"/>
      <c r="E285" s="273"/>
      <c r="F285" s="273"/>
      <c r="G285" s="273"/>
      <c r="H285" s="273"/>
      <c r="I285" s="273"/>
      <c r="J285" s="273"/>
      <c r="K285" s="273"/>
      <c r="L285" s="344"/>
    </row>
    <row r="286" spans="2:13" ht="15" customHeight="1" x14ac:dyDescent="0.25">
      <c r="B286" s="600"/>
      <c r="C286" s="601"/>
      <c r="D286" s="606" t="s">
        <v>0</v>
      </c>
      <c r="E286" s="606"/>
      <c r="F286" s="606"/>
      <c r="G286" s="606"/>
      <c r="H286" s="606"/>
      <c r="I286" s="606"/>
      <c r="J286" s="606"/>
      <c r="K286" s="606"/>
      <c r="L286" s="606"/>
      <c r="M286" s="607"/>
    </row>
    <row r="287" spans="2:13" ht="8.25" customHeight="1" x14ac:dyDescent="0.25">
      <c r="B287" s="602"/>
      <c r="C287" s="603"/>
      <c r="D287" s="608"/>
      <c r="E287" s="608"/>
      <c r="F287" s="608"/>
      <c r="G287" s="608"/>
      <c r="H287" s="608"/>
      <c r="I287" s="608"/>
      <c r="J287" s="608"/>
      <c r="K287" s="608"/>
      <c r="L287" s="608"/>
      <c r="M287" s="609"/>
    </row>
    <row r="288" spans="2:13" ht="15" customHeight="1" x14ac:dyDescent="0.25">
      <c r="B288" s="602"/>
      <c r="C288" s="603"/>
      <c r="D288" s="610" t="str">
        <f>D277</f>
        <v>PAGO QUINCENAL DEL 01 AL 15 DE MAYO DE 2025</v>
      </c>
      <c r="E288" s="610"/>
      <c r="F288" s="610"/>
      <c r="G288" s="610"/>
      <c r="H288" s="610"/>
      <c r="I288" s="610"/>
      <c r="J288" s="610"/>
      <c r="K288" s="610"/>
      <c r="L288" s="610"/>
      <c r="M288" s="611"/>
    </row>
    <row r="289" spans="2:13" ht="8.25" customHeight="1" thickBot="1" x14ac:dyDescent="0.3">
      <c r="B289" s="604"/>
      <c r="C289" s="605"/>
      <c r="D289" s="598"/>
      <c r="E289" s="598"/>
      <c r="F289" s="598"/>
      <c r="G289" s="598"/>
      <c r="H289" s="598"/>
      <c r="I289" s="598"/>
      <c r="J289" s="598"/>
      <c r="K289" s="598"/>
      <c r="L289" s="598"/>
      <c r="M289" s="599"/>
    </row>
    <row r="290" spans="2:13" ht="15.75" customHeight="1" x14ac:dyDescent="0.25">
      <c r="B290" s="636" t="s">
        <v>2</v>
      </c>
      <c r="C290" s="637"/>
      <c r="D290" s="594" t="s">
        <v>176</v>
      </c>
      <c r="E290" s="595"/>
      <c r="F290" s="595"/>
      <c r="G290" s="595"/>
      <c r="H290" s="595"/>
      <c r="I290" s="595"/>
      <c r="J290" s="595"/>
      <c r="K290" s="595"/>
      <c r="L290" s="595"/>
      <c r="M290" s="596"/>
    </row>
    <row r="291" spans="2:13" ht="12" customHeight="1" thickBot="1" x14ac:dyDescent="0.3">
      <c r="B291" s="592"/>
      <c r="C291" s="593"/>
      <c r="D291" s="597"/>
      <c r="E291" s="598"/>
      <c r="F291" s="598"/>
      <c r="G291" s="598"/>
      <c r="H291" s="598"/>
      <c r="I291" s="598"/>
      <c r="J291" s="598"/>
      <c r="K291" s="598"/>
      <c r="L291" s="598"/>
      <c r="M291" s="599"/>
    </row>
    <row r="292" spans="2:13" ht="39.75" customHeight="1" thickBot="1" x14ac:dyDescent="0.3">
      <c r="B292" s="176" t="s">
        <v>11</v>
      </c>
      <c r="C292" s="17" t="s">
        <v>4</v>
      </c>
      <c r="D292" s="18" t="s">
        <v>13</v>
      </c>
      <c r="E292" s="143" t="s">
        <v>28</v>
      </c>
      <c r="F292" s="19" t="s">
        <v>136</v>
      </c>
      <c r="G292" s="106" t="s">
        <v>6</v>
      </c>
      <c r="H292" s="77" t="s">
        <v>7</v>
      </c>
      <c r="I292" s="77" t="s">
        <v>89</v>
      </c>
      <c r="J292" s="160" t="s">
        <v>8</v>
      </c>
      <c r="K292" s="161" t="s">
        <v>105</v>
      </c>
      <c r="L292" s="19" t="s">
        <v>9</v>
      </c>
      <c r="M292" s="18" t="s">
        <v>10</v>
      </c>
    </row>
    <row r="293" spans="2:13" ht="30" customHeight="1" thickBot="1" x14ac:dyDescent="0.3">
      <c r="B293" s="17">
        <v>60</v>
      </c>
      <c r="C293" s="246" t="s">
        <v>174</v>
      </c>
      <c r="D293" s="250" t="s">
        <v>175</v>
      </c>
      <c r="E293" s="255">
        <v>260.43</v>
      </c>
      <c r="F293" s="255">
        <f>ROUND(E293*G293,0)</f>
        <v>3906</v>
      </c>
      <c r="G293" s="25">
        <v>15</v>
      </c>
      <c r="H293" s="25"/>
      <c r="I293" s="300"/>
      <c r="J293" s="261">
        <v>0</v>
      </c>
      <c r="K293" s="313">
        <f>ROUND((E293*2)*J293,0)</f>
        <v>0</v>
      </c>
      <c r="L293" s="345">
        <f>F293+I293+K293</f>
        <v>3906</v>
      </c>
      <c r="M293" s="3"/>
    </row>
    <row r="294" spans="2:13" ht="16.5" thickBot="1" x14ac:dyDescent="0.3">
      <c r="B294" s="95"/>
      <c r="C294" s="184" t="s">
        <v>129</v>
      </c>
      <c r="D294" s="638"/>
      <c r="E294" s="639"/>
      <c r="F294" s="639"/>
      <c r="G294" s="639"/>
      <c r="H294" s="639"/>
      <c r="I294" s="639"/>
      <c r="J294" s="639"/>
      <c r="K294" s="640"/>
      <c r="L294" s="267">
        <f>L293</f>
        <v>3906</v>
      </c>
      <c r="M294" s="3"/>
    </row>
    <row r="295" spans="2:13" ht="16.5" thickBot="1" x14ac:dyDescent="0.3">
      <c r="B295" s="271"/>
      <c r="C295" s="272"/>
      <c r="D295" s="273"/>
      <c r="E295" s="273"/>
      <c r="F295" s="273"/>
      <c r="G295" s="273"/>
      <c r="H295" s="273"/>
      <c r="I295" s="273"/>
      <c r="J295" s="273"/>
      <c r="K295" s="273"/>
      <c r="L295" s="344"/>
    </row>
    <row r="296" spans="2:13" ht="15" customHeight="1" thickBot="1" x14ac:dyDescent="0.3">
      <c r="B296" s="95"/>
      <c r="C296" s="159" t="s">
        <v>108</v>
      </c>
      <c r="D296" s="95"/>
      <c r="E296" s="202"/>
      <c r="F296" s="202">
        <f>SUM(F10:F295)</f>
        <v>311129</v>
      </c>
      <c r="G296" s="202"/>
      <c r="H296" s="276"/>
      <c r="I296" s="202">
        <f>SUM(I10:I295)</f>
        <v>8072</v>
      </c>
      <c r="J296" s="252">
        <f>SUM(J10:J295)</f>
        <v>8</v>
      </c>
      <c r="K296" s="202">
        <f>SUM(K10:K295)</f>
        <v>4957</v>
      </c>
      <c r="L296" s="202">
        <f>L11+L46+L64+L83+L101+L111+L122+L134+L150+L168+L182+L192+L203+L217+L228+L239+L250+L262+L273+L283+L294</f>
        <v>324158</v>
      </c>
      <c r="M296" s="1"/>
    </row>
    <row r="297" spans="2:13" ht="15" customHeight="1" x14ac:dyDescent="0.25">
      <c r="C297" s="213"/>
      <c r="E297" s="142"/>
      <c r="F297" s="142"/>
      <c r="G297" s="142"/>
      <c r="H297" s="283"/>
      <c r="I297" s="142"/>
      <c r="J297" s="284"/>
      <c r="K297" s="142"/>
      <c r="L297" s="142"/>
    </row>
    <row r="298" spans="2:13" ht="15" customHeight="1" x14ac:dyDescent="0.25">
      <c r="C298" s="213"/>
      <c r="E298" s="142"/>
      <c r="F298" s="142"/>
      <c r="G298" s="142"/>
      <c r="H298" s="283"/>
      <c r="I298" s="142"/>
      <c r="J298" s="284"/>
      <c r="K298" s="142"/>
      <c r="L298" s="142"/>
    </row>
    <row r="299" spans="2:13" ht="15.75" customHeight="1" x14ac:dyDescent="0.25">
      <c r="C299" s="207" t="s">
        <v>125</v>
      </c>
      <c r="D299" s="346">
        <f>F296</f>
        <v>311129</v>
      </c>
      <c r="F299" s="319"/>
    </row>
    <row r="300" spans="2:13" ht="15" customHeight="1" x14ac:dyDescent="0.25">
      <c r="C300" s="207" t="s">
        <v>7</v>
      </c>
      <c r="D300" s="346">
        <f>I296</f>
        <v>8072</v>
      </c>
      <c r="L300" s="39"/>
      <c r="M300" s="142"/>
    </row>
    <row r="301" spans="2:13" ht="15.75" customHeight="1" x14ac:dyDescent="0.25">
      <c r="C301" s="207" t="s">
        <v>126</v>
      </c>
      <c r="D301" s="346">
        <f>K296</f>
        <v>4957</v>
      </c>
      <c r="L301" s="39">
        <f>L296</f>
        <v>324158</v>
      </c>
    </row>
    <row r="302" spans="2:13" x14ac:dyDescent="0.25">
      <c r="C302" s="207"/>
      <c r="D302" s="346"/>
    </row>
    <row r="303" spans="2:13" x14ac:dyDescent="0.25">
      <c r="C303" s="207" t="s">
        <v>127</v>
      </c>
      <c r="D303" s="346">
        <f>D301+D300+D299</f>
        <v>324158</v>
      </c>
    </row>
    <row r="306" spans="6:13" x14ac:dyDescent="0.25">
      <c r="F306" s="142"/>
    </row>
    <row r="307" spans="6:13" x14ac:dyDescent="0.25">
      <c r="M307" t="s">
        <v>137</v>
      </c>
    </row>
    <row r="312" spans="6:13" x14ac:dyDescent="0.25">
      <c r="F312" s="347"/>
    </row>
    <row r="358" ht="15" customHeight="1" x14ac:dyDescent="0.25"/>
    <row r="359" ht="15" customHeight="1" x14ac:dyDescent="0.25"/>
    <row r="360" ht="15" customHeight="1" x14ac:dyDescent="0.25"/>
    <row r="361" ht="15.75" customHeight="1" x14ac:dyDescent="0.25"/>
    <row r="362" ht="15" customHeight="1" x14ac:dyDescent="0.25"/>
    <row r="363" ht="43.5" customHeight="1" x14ac:dyDescent="0.25"/>
    <row r="364" ht="25.5" customHeight="1" x14ac:dyDescent="0.25"/>
    <row r="374" ht="15" customHeight="1" x14ac:dyDescent="0.25"/>
    <row r="375" ht="15.75" customHeight="1" x14ac:dyDescent="0.25"/>
  </sheetData>
  <mergeCells count="122">
    <mergeCell ref="B32:C33"/>
    <mergeCell ref="D32:M33"/>
    <mergeCell ref="D46:K46"/>
    <mergeCell ref="B50:C53"/>
    <mergeCell ref="D50:M51"/>
    <mergeCell ref="D52:M53"/>
    <mergeCell ref="B3:C6"/>
    <mergeCell ref="D3:M4"/>
    <mergeCell ref="D5:M6"/>
    <mergeCell ref="B7:C8"/>
    <mergeCell ref="D7:M8"/>
    <mergeCell ref="B28:C31"/>
    <mergeCell ref="D28:M29"/>
    <mergeCell ref="D30:M31"/>
    <mergeCell ref="B74:C75"/>
    <mergeCell ref="D74:M75"/>
    <mergeCell ref="D83:K83"/>
    <mergeCell ref="B89:C92"/>
    <mergeCell ref="D89:M90"/>
    <mergeCell ref="D91:M92"/>
    <mergeCell ref="B54:C55"/>
    <mergeCell ref="D54:M55"/>
    <mergeCell ref="D64:K64"/>
    <mergeCell ref="B70:C73"/>
    <mergeCell ref="D70:M71"/>
    <mergeCell ref="D72:M73"/>
    <mergeCell ref="D111:K111"/>
    <mergeCell ref="B113:C116"/>
    <mergeCell ref="D113:M114"/>
    <mergeCell ref="D115:M116"/>
    <mergeCell ref="B117:C118"/>
    <mergeCell ref="D117:M118"/>
    <mergeCell ref="B93:C94"/>
    <mergeCell ref="D93:M94"/>
    <mergeCell ref="B103:C106"/>
    <mergeCell ref="D103:M104"/>
    <mergeCell ref="D105:M106"/>
    <mergeCell ref="B107:C108"/>
    <mergeCell ref="D107:M108"/>
    <mergeCell ref="B137:C140"/>
    <mergeCell ref="D137:M138"/>
    <mergeCell ref="D139:M140"/>
    <mergeCell ref="B141:C142"/>
    <mergeCell ref="D141:M142"/>
    <mergeCell ref="B159:C162"/>
    <mergeCell ref="D159:M160"/>
    <mergeCell ref="D161:M162"/>
    <mergeCell ref="D122:K122"/>
    <mergeCell ref="B125:C128"/>
    <mergeCell ref="D125:M126"/>
    <mergeCell ref="D127:M128"/>
    <mergeCell ref="B129:C130"/>
    <mergeCell ref="D129:M130"/>
    <mergeCell ref="B174:C175"/>
    <mergeCell ref="D174:M175"/>
    <mergeCell ref="D182:K182"/>
    <mergeCell ref="B184:C187"/>
    <mergeCell ref="D184:M185"/>
    <mergeCell ref="D186:M187"/>
    <mergeCell ref="B163:C164"/>
    <mergeCell ref="D163:M164"/>
    <mergeCell ref="D168:K168"/>
    <mergeCell ref="B170:C173"/>
    <mergeCell ref="D170:M171"/>
    <mergeCell ref="D172:M173"/>
    <mergeCell ref="B199:C200"/>
    <mergeCell ref="D199:M200"/>
    <mergeCell ref="D203:K203"/>
    <mergeCell ref="B208:C211"/>
    <mergeCell ref="D208:M209"/>
    <mergeCell ref="D210:M211"/>
    <mergeCell ref="B188:C189"/>
    <mergeCell ref="D188:M189"/>
    <mergeCell ref="D192:K192"/>
    <mergeCell ref="B195:C198"/>
    <mergeCell ref="D195:M196"/>
    <mergeCell ref="D197:M198"/>
    <mergeCell ref="B224:C225"/>
    <mergeCell ref="D224:M225"/>
    <mergeCell ref="D228:K228"/>
    <mergeCell ref="B231:C234"/>
    <mergeCell ref="D231:M232"/>
    <mergeCell ref="D233:M234"/>
    <mergeCell ref="B212:C213"/>
    <mergeCell ref="D212:M213"/>
    <mergeCell ref="D217:K217"/>
    <mergeCell ref="B220:C223"/>
    <mergeCell ref="D220:M221"/>
    <mergeCell ref="D222:M223"/>
    <mergeCell ref="B246:C247"/>
    <mergeCell ref="D246:M247"/>
    <mergeCell ref="D250:K250"/>
    <mergeCell ref="B254:C257"/>
    <mergeCell ref="D254:M255"/>
    <mergeCell ref="D256:M257"/>
    <mergeCell ref="B235:C236"/>
    <mergeCell ref="D235:M236"/>
    <mergeCell ref="D239:K239"/>
    <mergeCell ref="B242:C245"/>
    <mergeCell ref="D242:M243"/>
    <mergeCell ref="D244:M245"/>
    <mergeCell ref="B268:C269"/>
    <mergeCell ref="D268:M269"/>
    <mergeCell ref="D273:K273"/>
    <mergeCell ref="B275:C278"/>
    <mergeCell ref="D275:M276"/>
    <mergeCell ref="D277:M278"/>
    <mergeCell ref="B258:C259"/>
    <mergeCell ref="D258:M259"/>
    <mergeCell ref="D262:K262"/>
    <mergeCell ref="B264:C267"/>
    <mergeCell ref="D264:M265"/>
    <mergeCell ref="D266:M267"/>
    <mergeCell ref="B290:C291"/>
    <mergeCell ref="D290:M291"/>
    <mergeCell ref="D294:K294"/>
    <mergeCell ref="B286:C289"/>
    <mergeCell ref="D286:M287"/>
    <mergeCell ref="D288:M289"/>
    <mergeCell ref="B279:C280"/>
    <mergeCell ref="D279:M280"/>
    <mergeCell ref="D283:K283"/>
  </mergeCells>
  <pageMargins left="0.7" right="0.7" top="0.75" bottom="0.75" header="0.3" footer="0.3"/>
  <pageSetup paperSize="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78"/>
  <sheetViews>
    <sheetView topLeftCell="A19" zoomScaleNormal="100" workbookViewId="0">
      <selection activeCell="V196" sqref="V196"/>
    </sheetView>
  </sheetViews>
  <sheetFormatPr baseColWidth="10" defaultColWidth="11.42578125" defaultRowHeight="12" x14ac:dyDescent="0.2"/>
  <cols>
    <col min="1" max="1" width="1.28515625" style="353" customWidth="1"/>
    <col min="2" max="2" width="4.140625" style="353" customWidth="1"/>
    <col min="3" max="3" width="26.7109375" style="353" customWidth="1"/>
    <col min="4" max="4" width="13.7109375" style="353" customWidth="1"/>
    <col min="5" max="5" width="8.5703125" style="353" customWidth="1"/>
    <col min="6" max="6" width="11.28515625" style="353" customWidth="1"/>
    <col min="7" max="7" width="5.42578125" style="353" customWidth="1"/>
    <col min="8" max="8" width="5.7109375" style="353" customWidth="1"/>
    <col min="9" max="9" width="11.85546875" style="353" customWidth="1"/>
    <col min="10" max="10" width="5.28515625" style="353" customWidth="1"/>
    <col min="11" max="11" width="9.85546875" style="353" customWidth="1"/>
    <col min="12" max="12" width="10.5703125" style="353" customWidth="1"/>
    <col min="13" max="13" width="11.28515625" style="353" customWidth="1"/>
    <col min="14" max="14" width="32.28515625" style="353" customWidth="1"/>
    <col min="15" max="15" width="27.140625" style="353" customWidth="1"/>
    <col min="16" max="16" width="11.42578125" style="353"/>
    <col min="17" max="17" width="13.140625" style="353" bestFit="1" customWidth="1"/>
    <col min="18" max="16384" width="11.42578125" style="353"/>
  </cols>
  <sheetData>
    <row r="1" spans="2:14" ht="18" customHeight="1" x14ac:dyDescent="0.2">
      <c r="B1" s="366"/>
      <c r="C1" s="367"/>
      <c r="E1" s="368"/>
      <c r="F1" s="368"/>
      <c r="G1" s="366"/>
      <c r="H1" s="366"/>
      <c r="I1" s="368"/>
      <c r="J1" s="368"/>
      <c r="K1" s="368"/>
      <c r="L1" s="369"/>
    </row>
    <row r="2" spans="2:14" ht="7.5" customHeight="1" thickBot="1" x14ac:dyDescent="0.25"/>
    <row r="3" spans="2:14" x14ac:dyDescent="0.2">
      <c r="B3" s="698"/>
      <c r="C3" s="699"/>
      <c r="D3" s="704" t="s">
        <v>0</v>
      </c>
      <c r="E3" s="704"/>
      <c r="F3" s="704"/>
      <c r="G3" s="704"/>
      <c r="H3" s="704"/>
      <c r="I3" s="704"/>
      <c r="J3" s="704"/>
      <c r="K3" s="704"/>
      <c r="L3" s="704"/>
      <c r="M3" s="705"/>
      <c r="N3" s="393"/>
    </row>
    <row r="4" spans="2:14" x14ac:dyDescent="0.2">
      <c r="B4" s="700"/>
      <c r="C4" s="701"/>
      <c r="D4" s="706"/>
      <c r="E4" s="706"/>
      <c r="F4" s="706"/>
      <c r="G4" s="706"/>
      <c r="H4" s="706"/>
      <c r="I4" s="706"/>
      <c r="J4" s="706"/>
      <c r="K4" s="706"/>
      <c r="L4" s="706"/>
      <c r="M4" s="707"/>
      <c r="N4" s="450"/>
    </row>
    <row r="5" spans="2:14" x14ac:dyDescent="0.2">
      <c r="B5" s="700"/>
      <c r="C5" s="701"/>
      <c r="D5" s="708" t="s">
        <v>212</v>
      </c>
      <c r="E5" s="708"/>
      <c r="F5" s="708"/>
      <c r="G5" s="708"/>
      <c r="H5" s="708"/>
      <c r="I5" s="708"/>
      <c r="J5" s="708"/>
      <c r="K5" s="708"/>
      <c r="L5" s="708"/>
      <c r="M5" s="591"/>
      <c r="N5" s="450"/>
    </row>
    <row r="6" spans="2:14" ht="23.25" customHeight="1" thickBot="1" x14ac:dyDescent="0.25">
      <c r="B6" s="702"/>
      <c r="C6" s="703"/>
      <c r="D6" s="709"/>
      <c r="E6" s="709"/>
      <c r="F6" s="709"/>
      <c r="G6" s="709"/>
      <c r="H6" s="709"/>
      <c r="I6" s="709"/>
      <c r="J6" s="709"/>
      <c r="K6" s="709"/>
      <c r="L6" s="709"/>
      <c r="M6" s="593"/>
      <c r="N6" s="451"/>
    </row>
    <row r="7" spans="2:14" x14ac:dyDescent="0.2">
      <c r="B7" s="710" t="s">
        <v>2</v>
      </c>
      <c r="C7" s="711"/>
      <c r="D7" s="636" t="s">
        <v>15</v>
      </c>
      <c r="E7" s="712"/>
      <c r="F7" s="712"/>
      <c r="G7" s="712"/>
      <c r="H7" s="712"/>
      <c r="I7" s="712"/>
      <c r="J7" s="712"/>
      <c r="K7" s="712"/>
      <c r="L7" s="712"/>
      <c r="M7" s="637"/>
      <c r="N7" s="450"/>
    </row>
    <row r="8" spans="2:14" ht="12.75" thickBot="1" x14ac:dyDescent="0.25">
      <c r="B8" s="691"/>
      <c r="C8" s="692"/>
      <c r="D8" s="592"/>
      <c r="E8" s="709"/>
      <c r="F8" s="709"/>
      <c r="G8" s="709"/>
      <c r="H8" s="709"/>
      <c r="I8" s="709"/>
      <c r="J8" s="709"/>
      <c r="K8" s="709"/>
      <c r="L8" s="709"/>
      <c r="M8" s="593"/>
      <c r="N8" s="451"/>
    </row>
    <row r="9" spans="2:14" ht="34.5" thickBot="1" x14ac:dyDescent="0.25">
      <c r="B9" s="165" t="s">
        <v>11</v>
      </c>
      <c r="C9" s="458" t="s">
        <v>4</v>
      </c>
      <c r="D9" s="441" t="s">
        <v>13</v>
      </c>
      <c r="E9" s="442" t="s">
        <v>28</v>
      </c>
      <c r="F9" s="444" t="s">
        <v>5</v>
      </c>
      <c r="G9" s="459" t="s">
        <v>6</v>
      </c>
      <c r="H9" s="444" t="s">
        <v>7</v>
      </c>
      <c r="I9" s="457" t="s">
        <v>89</v>
      </c>
      <c r="J9" s="457" t="s">
        <v>8</v>
      </c>
      <c r="K9" s="445" t="s">
        <v>105</v>
      </c>
      <c r="L9" s="445" t="s">
        <v>215</v>
      </c>
      <c r="M9" s="444" t="s">
        <v>9</v>
      </c>
      <c r="N9" s="460" t="s">
        <v>10</v>
      </c>
    </row>
    <row r="10" spans="2:14" ht="24.75" thickBot="1" x14ac:dyDescent="0.25">
      <c r="B10" s="370">
        <v>2</v>
      </c>
      <c r="C10" s="7" t="s">
        <v>90</v>
      </c>
      <c r="D10" s="372" t="s">
        <v>16</v>
      </c>
      <c r="E10" s="358">
        <v>319.2</v>
      </c>
      <c r="F10" s="358">
        <f t="shared" ref="F10:F19" si="0">ROUND(E10*G10,0)</f>
        <v>4788</v>
      </c>
      <c r="G10" s="373">
        <v>15</v>
      </c>
      <c r="H10" s="360">
        <v>0</v>
      </c>
      <c r="I10" s="374">
        <f>ROUND((E10/4)*H10,0)</f>
        <v>0</v>
      </c>
      <c r="J10" s="358"/>
      <c r="K10" s="446"/>
      <c r="L10" s="358"/>
      <c r="M10" s="358">
        <f t="shared" ref="M10:M19" si="1">F10+I10+K10</f>
        <v>4788</v>
      </c>
      <c r="N10" s="375"/>
    </row>
    <row r="11" spans="2:14" ht="30" customHeight="1" thickBot="1" x14ac:dyDescent="0.25">
      <c r="B11" s="370">
        <v>3</v>
      </c>
      <c r="C11" s="356" t="s">
        <v>19</v>
      </c>
      <c r="D11" s="361" t="s">
        <v>20</v>
      </c>
      <c r="E11" s="358">
        <v>265.33</v>
      </c>
      <c r="F11" s="359">
        <f t="shared" si="0"/>
        <v>3980</v>
      </c>
      <c r="G11" s="360">
        <v>15</v>
      </c>
      <c r="H11" s="360">
        <v>0</v>
      </c>
      <c r="I11" s="358"/>
      <c r="J11" s="358"/>
      <c r="K11" s="446"/>
      <c r="L11" s="358"/>
      <c r="M11" s="358">
        <f t="shared" si="1"/>
        <v>3980</v>
      </c>
      <c r="N11" s="361"/>
    </row>
    <row r="12" spans="2:14" ht="30" customHeight="1" thickBot="1" x14ac:dyDescent="0.25">
      <c r="B12" s="376">
        <v>4</v>
      </c>
      <c r="C12" s="356" t="s">
        <v>187</v>
      </c>
      <c r="D12" s="361" t="s">
        <v>20</v>
      </c>
      <c r="E12" s="358">
        <v>266.66000000000003</v>
      </c>
      <c r="F12" s="359">
        <f t="shared" si="0"/>
        <v>4000</v>
      </c>
      <c r="G12" s="360">
        <v>15</v>
      </c>
      <c r="H12" s="377">
        <v>0</v>
      </c>
      <c r="I12" s="374">
        <f t="shared" ref="I12:I19" si="2">ROUND((E12/4)*H12,0)</f>
        <v>0</v>
      </c>
      <c r="J12" s="378"/>
      <c r="K12" s="447"/>
      <c r="L12" s="378"/>
      <c r="M12" s="378">
        <f t="shared" si="1"/>
        <v>4000</v>
      </c>
      <c r="N12" s="365"/>
    </row>
    <row r="13" spans="2:14" ht="30" customHeight="1" thickBot="1" x14ac:dyDescent="0.25">
      <c r="B13" s="380">
        <v>6</v>
      </c>
      <c r="C13" s="16" t="s">
        <v>21</v>
      </c>
      <c r="D13" s="361" t="s">
        <v>20</v>
      </c>
      <c r="E13" s="379">
        <v>265.33</v>
      </c>
      <c r="F13" s="358">
        <f t="shared" si="0"/>
        <v>3980</v>
      </c>
      <c r="G13" s="363">
        <v>15</v>
      </c>
      <c r="H13" s="360">
        <v>0</v>
      </c>
      <c r="I13" s="374">
        <f t="shared" si="2"/>
        <v>0</v>
      </c>
      <c r="J13" s="358"/>
      <c r="K13" s="446"/>
      <c r="L13" s="358"/>
      <c r="M13" s="358">
        <f t="shared" si="1"/>
        <v>3980</v>
      </c>
      <c r="N13" s="365"/>
    </row>
    <row r="14" spans="2:14" ht="30" customHeight="1" thickBot="1" x14ac:dyDescent="0.25">
      <c r="B14" s="380">
        <v>7</v>
      </c>
      <c r="C14" s="16" t="s">
        <v>192</v>
      </c>
      <c r="D14" s="361" t="s">
        <v>20</v>
      </c>
      <c r="E14" s="379">
        <v>400</v>
      </c>
      <c r="F14" s="358">
        <f t="shared" si="0"/>
        <v>6000</v>
      </c>
      <c r="G14" s="363">
        <v>15</v>
      </c>
      <c r="H14" s="360">
        <v>0</v>
      </c>
      <c r="I14" s="374">
        <f t="shared" si="2"/>
        <v>0</v>
      </c>
      <c r="J14" s="358"/>
      <c r="K14" s="446"/>
      <c r="L14" s="358"/>
      <c r="M14" s="358">
        <f t="shared" si="1"/>
        <v>6000</v>
      </c>
      <c r="N14" s="365"/>
    </row>
    <row r="15" spans="2:14" ht="30" customHeight="1" thickBot="1" x14ac:dyDescent="0.25">
      <c r="B15" s="380">
        <v>8</v>
      </c>
      <c r="C15" s="16" t="s">
        <v>193</v>
      </c>
      <c r="D15" s="361" t="s">
        <v>20</v>
      </c>
      <c r="E15" s="379">
        <v>287.17</v>
      </c>
      <c r="F15" s="358">
        <f t="shared" si="0"/>
        <v>4308</v>
      </c>
      <c r="G15" s="363">
        <v>15</v>
      </c>
      <c r="H15" s="360">
        <v>0</v>
      </c>
      <c r="I15" s="374">
        <f t="shared" si="2"/>
        <v>0</v>
      </c>
      <c r="J15" s="358"/>
      <c r="K15" s="446"/>
      <c r="L15" s="358"/>
      <c r="M15" s="358">
        <f>F15+I15+K15</f>
        <v>4308</v>
      </c>
      <c r="N15" s="365"/>
    </row>
    <row r="16" spans="2:14" ht="30" customHeight="1" thickBot="1" x14ac:dyDescent="0.25">
      <c r="B16" s="380">
        <v>9</v>
      </c>
      <c r="C16" s="16" t="s">
        <v>188</v>
      </c>
      <c r="D16" s="361" t="s">
        <v>189</v>
      </c>
      <c r="E16" s="358">
        <v>284.3</v>
      </c>
      <c r="F16" s="359">
        <f t="shared" si="0"/>
        <v>4265</v>
      </c>
      <c r="G16" s="360">
        <v>15</v>
      </c>
      <c r="H16" s="377">
        <v>0</v>
      </c>
      <c r="I16" s="374">
        <f t="shared" si="2"/>
        <v>0</v>
      </c>
      <c r="J16" s="378"/>
      <c r="K16" s="447"/>
      <c r="L16" s="378"/>
      <c r="M16" s="378">
        <f t="shared" si="1"/>
        <v>4265</v>
      </c>
      <c r="N16" s="365"/>
    </row>
    <row r="17" spans="2:14" ht="30.75" customHeight="1" thickBot="1" x14ac:dyDescent="0.25">
      <c r="B17" s="370">
        <v>10</v>
      </c>
      <c r="C17" s="16" t="s">
        <v>181</v>
      </c>
      <c r="D17" s="194" t="s">
        <v>182</v>
      </c>
      <c r="E17" s="379">
        <v>320</v>
      </c>
      <c r="F17" s="358">
        <f t="shared" si="0"/>
        <v>4800</v>
      </c>
      <c r="G17" s="363">
        <v>15</v>
      </c>
      <c r="H17" s="360">
        <v>13</v>
      </c>
      <c r="I17" s="374">
        <f t="shared" si="2"/>
        <v>1040</v>
      </c>
      <c r="J17" s="358"/>
      <c r="K17" s="446"/>
      <c r="L17" s="358"/>
      <c r="M17" s="358">
        <f t="shared" si="1"/>
        <v>5840</v>
      </c>
      <c r="N17" s="361"/>
    </row>
    <row r="18" spans="2:14" ht="33.75" customHeight="1" thickBot="1" x14ac:dyDescent="0.25">
      <c r="B18" s="376">
        <v>11</v>
      </c>
      <c r="C18" s="381" t="s">
        <v>22</v>
      </c>
      <c r="D18" s="382" t="s">
        <v>23</v>
      </c>
      <c r="E18" s="383">
        <f>5075.2/15</f>
        <v>338.34666666666664</v>
      </c>
      <c r="F18" s="358">
        <f t="shared" si="0"/>
        <v>5075</v>
      </c>
      <c r="G18" s="366">
        <v>15</v>
      </c>
      <c r="H18" s="377">
        <v>18</v>
      </c>
      <c r="I18" s="374">
        <f t="shared" si="2"/>
        <v>1523</v>
      </c>
      <c r="J18" s="384">
        <v>0</v>
      </c>
      <c r="K18" s="448">
        <f t="shared" ref="K18" si="3">ROUND((E18*2)*J18,0)</f>
        <v>0</v>
      </c>
      <c r="L18" s="449"/>
      <c r="M18" s="378">
        <f>F18+I18+K18</f>
        <v>6598</v>
      </c>
      <c r="N18" s="386"/>
    </row>
    <row r="19" spans="2:14" ht="30" customHeight="1" thickBot="1" x14ac:dyDescent="0.25">
      <c r="B19" s="380">
        <v>12</v>
      </c>
      <c r="C19" s="16" t="s">
        <v>24</v>
      </c>
      <c r="D19" s="194" t="s">
        <v>25</v>
      </c>
      <c r="E19" s="358">
        <v>319.2</v>
      </c>
      <c r="F19" s="358">
        <f t="shared" si="0"/>
        <v>4788</v>
      </c>
      <c r="G19" s="363">
        <v>15</v>
      </c>
      <c r="H19" s="360">
        <v>12</v>
      </c>
      <c r="I19" s="374">
        <f t="shared" si="2"/>
        <v>958</v>
      </c>
      <c r="J19" s="358"/>
      <c r="K19" s="446"/>
      <c r="L19" s="358"/>
      <c r="M19" s="358">
        <f t="shared" si="1"/>
        <v>5746</v>
      </c>
      <c r="N19" s="365"/>
    </row>
    <row r="20" spans="2:14" ht="21" customHeight="1" thickBot="1" x14ac:dyDescent="0.25">
      <c r="B20" s="380"/>
      <c r="C20" s="16" t="s">
        <v>129</v>
      </c>
      <c r="D20" s="644"/>
      <c r="E20" s="645"/>
      <c r="F20" s="645"/>
      <c r="G20" s="645"/>
      <c r="H20" s="645"/>
      <c r="I20" s="645"/>
      <c r="J20" s="645"/>
      <c r="K20" s="645"/>
      <c r="L20" s="453"/>
      <c r="M20" s="452">
        <f>SUM(M10:M19)</f>
        <v>49505</v>
      </c>
      <c r="N20" s="365"/>
    </row>
    <row r="21" spans="2:14" ht="14.25" customHeight="1" x14ac:dyDescent="0.2">
      <c r="B21" s="387"/>
      <c r="C21" s="388"/>
      <c r="D21" s="273"/>
      <c r="E21" s="273"/>
      <c r="F21" s="273"/>
      <c r="G21" s="273"/>
      <c r="H21" s="273"/>
      <c r="I21" s="273"/>
      <c r="J21" s="273"/>
      <c r="K21" s="273"/>
      <c r="L21" s="369"/>
    </row>
    <row r="22" spans="2:14" ht="14.25" customHeight="1" x14ac:dyDescent="0.2">
      <c r="B22" s="387"/>
      <c r="C22" s="388"/>
      <c r="D22" s="273"/>
      <c r="E22" s="273"/>
      <c r="F22" s="273"/>
      <c r="G22" s="273"/>
      <c r="H22" s="273"/>
      <c r="I22" s="273"/>
      <c r="J22" s="273"/>
      <c r="K22" s="273"/>
      <c r="L22" s="369"/>
    </row>
    <row r="23" spans="2:14" ht="14.25" customHeight="1" x14ac:dyDescent="0.2">
      <c r="B23" s="387"/>
      <c r="C23" s="388"/>
      <c r="D23" s="273"/>
      <c r="E23" s="273"/>
      <c r="F23" s="273"/>
      <c r="G23" s="273"/>
      <c r="H23" s="273"/>
      <c r="I23" s="273"/>
      <c r="J23" s="273"/>
      <c r="K23" s="273"/>
      <c r="L23" s="369"/>
    </row>
    <row r="24" spans="2:14" ht="6" customHeight="1" thickBot="1" x14ac:dyDescent="0.25">
      <c r="B24" s="387"/>
      <c r="C24" s="388"/>
      <c r="D24" s="273"/>
      <c r="E24" s="273"/>
      <c r="F24" s="273"/>
      <c r="G24" s="273"/>
      <c r="H24" s="273"/>
      <c r="I24" s="273"/>
      <c r="J24" s="273"/>
      <c r="K24" s="273"/>
      <c r="L24" s="369"/>
    </row>
    <row r="25" spans="2:14" ht="3.75" hidden="1" customHeight="1" thickBot="1" x14ac:dyDescent="0.25">
      <c r="F25" s="368"/>
    </row>
    <row r="26" spans="2:14" x14ac:dyDescent="0.2">
      <c r="B26" s="698"/>
      <c r="C26" s="699"/>
      <c r="D26" s="704" t="s">
        <v>0</v>
      </c>
      <c r="E26" s="704"/>
      <c r="F26" s="704"/>
      <c r="G26" s="704"/>
      <c r="H26" s="704"/>
      <c r="I26" s="704"/>
      <c r="J26" s="704"/>
      <c r="K26" s="704"/>
      <c r="L26" s="704"/>
      <c r="M26" s="705"/>
      <c r="N26" s="393"/>
    </row>
    <row r="27" spans="2:14" ht="6.75" customHeight="1" x14ac:dyDescent="0.2">
      <c r="B27" s="700"/>
      <c r="C27" s="701"/>
      <c r="D27" s="706"/>
      <c r="E27" s="706"/>
      <c r="F27" s="706"/>
      <c r="G27" s="706"/>
      <c r="H27" s="706"/>
      <c r="I27" s="706"/>
      <c r="J27" s="706"/>
      <c r="K27" s="706"/>
      <c r="L27" s="706"/>
      <c r="M27" s="707"/>
      <c r="N27" s="450"/>
    </row>
    <row r="28" spans="2:14" x14ac:dyDescent="0.2">
      <c r="B28" s="700"/>
      <c r="C28" s="701"/>
      <c r="D28" s="708" t="str">
        <f>D5</f>
        <v>PAGO QUINCENAL DEL 16 AL 31 DE MAYO DE 2025</v>
      </c>
      <c r="E28" s="708"/>
      <c r="F28" s="708"/>
      <c r="G28" s="708"/>
      <c r="H28" s="708"/>
      <c r="I28" s="708"/>
      <c r="J28" s="708"/>
      <c r="K28" s="708"/>
      <c r="L28" s="708"/>
      <c r="M28" s="591"/>
      <c r="N28" s="450"/>
    </row>
    <row r="29" spans="2:14" ht="3.75" customHeight="1" thickBot="1" x14ac:dyDescent="0.25">
      <c r="B29" s="702"/>
      <c r="C29" s="703"/>
      <c r="D29" s="709"/>
      <c r="E29" s="709"/>
      <c r="F29" s="709"/>
      <c r="G29" s="709"/>
      <c r="H29" s="709"/>
      <c r="I29" s="709"/>
      <c r="J29" s="709"/>
      <c r="K29" s="709"/>
      <c r="L29" s="709"/>
      <c r="M29" s="593"/>
      <c r="N29" s="451"/>
    </row>
    <row r="30" spans="2:14" x14ac:dyDescent="0.2">
      <c r="B30" s="710" t="s">
        <v>2</v>
      </c>
      <c r="C30" s="711"/>
      <c r="D30" s="636" t="s">
        <v>26</v>
      </c>
      <c r="E30" s="712"/>
      <c r="F30" s="712"/>
      <c r="G30" s="712"/>
      <c r="H30" s="712"/>
      <c r="I30" s="712"/>
      <c r="J30" s="712"/>
      <c r="K30" s="712"/>
      <c r="L30" s="712"/>
      <c r="M30" s="637"/>
      <c r="N30" s="450"/>
    </row>
    <row r="31" spans="2:14" ht="7.5" customHeight="1" thickBot="1" x14ac:dyDescent="0.25">
      <c r="B31" s="691"/>
      <c r="C31" s="692"/>
      <c r="D31" s="592"/>
      <c r="E31" s="709"/>
      <c r="F31" s="709"/>
      <c r="G31" s="709"/>
      <c r="H31" s="709"/>
      <c r="I31" s="709"/>
      <c r="J31" s="709"/>
      <c r="K31" s="709"/>
      <c r="L31" s="709"/>
      <c r="M31" s="593"/>
      <c r="N31" s="451"/>
    </row>
    <row r="32" spans="2:14" ht="34.5" thickBot="1" x14ac:dyDescent="0.25">
      <c r="B32" s="176" t="s">
        <v>11</v>
      </c>
      <c r="C32" s="456" t="s">
        <v>4</v>
      </c>
      <c r="D32" s="441" t="s">
        <v>13</v>
      </c>
      <c r="E32" s="442" t="s">
        <v>28</v>
      </c>
      <c r="F32" s="443" t="s">
        <v>5</v>
      </c>
      <c r="G32" s="443" t="s">
        <v>6</v>
      </c>
      <c r="H32" s="444" t="s">
        <v>7</v>
      </c>
      <c r="I32" s="457" t="s">
        <v>89</v>
      </c>
      <c r="J32" s="457" t="s">
        <v>8</v>
      </c>
      <c r="K32" s="445" t="s">
        <v>105</v>
      </c>
      <c r="L32" s="445" t="s">
        <v>215</v>
      </c>
      <c r="M32" s="443" t="s">
        <v>9</v>
      </c>
      <c r="N32" s="441" t="s">
        <v>10</v>
      </c>
    </row>
    <row r="33" spans="2:17" ht="24.75" thickBot="1" x14ac:dyDescent="0.25">
      <c r="B33" s="371">
        <v>13</v>
      </c>
      <c r="C33" s="391" t="s">
        <v>27</v>
      </c>
      <c r="D33" s="372" t="s">
        <v>29</v>
      </c>
      <c r="E33" s="385">
        <f>5340.6/15</f>
        <v>356.04</v>
      </c>
      <c r="F33" s="358">
        <f>ROUND(E33*G33,0)</f>
        <v>5341</v>
      </c>
      <c r="G33" s="392">
        <v>15</v>
      </c>
      <c r="H33" s="360">
        <v>4</v>
      </c>
      <c r="I33" s="374">
        <f>ROUND((E33/4)*H33,0)</f>
        <v>356</v>
      </c>
      <c r="J33" s="384">
        <v>1</v>
      </c>
      <c r="K33" s="385">
        <f>ROUND((E33*2)*J33,0)</f>
        <v>712</v>
      </c>
      <c r="L33" s="374"/>
      <c r="M33" s="358">
        <f>F33+I33+K33</f>
        <v>6409</v>
      </c>
      <c r="N33" s="393"/>
      <c r="P33" s="394"/>
    </row>
    <row r="34" spans="2:17" ht="24.75" thickBot="1" x14ac:dyDescent="0.25">
      <c r="B34" s="371">
        <v>14</v>
      </c>
      <c r="C34" s="391" t="s">
        <v>211</v>
      </c>
      <c r="D34" s="372" t="s">
        <v>29</v>
      </c>
      <c r="E34" s="385">
        <f>5340.6/15</f>
        <v>356.04</v>
      </c>
      <c r="F34" s="358">
        <f t="shared" ref="F34:F39" si="4">ROUND(E34*G34,0)</f>
        <v>5341</v>
      </c>
      <c r="G34" s="392">
        <v>15</v>
      </c>
      <c r="H34" s="360">
        <v>0</v>
      </c>
      <c r="I34" s="374">
        <f>ROUND((E34/4)*H34,0)</f>
        <v>0</v>
      </c>
      <c r="J34" s="384">
        <v>1</v>
      </c>
      <c r="K34" s="385">
        <f t="shared" ref="K34:K39" si="5">ROUND((E34*2)*J34,0)</f>
        <v>712</v>
      </c>
      <c r="L34" s="374"/>
      <c r="M34" s="358">
        <f t="shared" ref="M34:M39" si="6">F34+I34+K34</f>
        <v>6053</v>
      </c>
      <c r="N34" s="393"/>
      <c r="P34" s="394"/>
    </row>
    <row r="35" spans="2:17" ht="24.75" thickBot="1" x14ac:dyDescent="0.25">
      <c r="B35" s="371">
        <v>15</v>
      </c>
      <c r="C35" s="395" t="s">
        <v>30</v>
      </c>
      <c r="D35" s="194" t="s">
        <v>31</v>
      </c>
      <c r="E35" s="358">
        <f>4077.2/15</f>
        <v>271.81333333333333</v>
      </c>
      <c r="F35" s="558">
        <f t="shared" si="4"/>
        <v>4077</v>
      </c>
      <c r="G35" s="360">
        <v>15</v>
      </c>
      <c r="H35" s="360">
        <v>0</v>
      </c>
      <c r="I35" s="374">
        <f>ROUND((E35/4)*H35,0)</f>
        <v>0</v>
      </c>
      <c r="J35" s="384">
        <v>1</v>
      </c>
      <c r="K35" s="385">
        <f t="shared" si="5"/>
        <v>544</v>
      </c>
      <c r="L35" s="374"/>
      <c r="M35" s="358">
        <f t="shared" si="6"/>
        <v>4621</v>
      </c>
      <c r="N35" s="361"/>
    </row>
    <row r="36" spans="2:17" ht="27.75" customHeight="1" thickBot="1" x14ac:dyDescent="0.25">
      <c r="B36" s="370">
        <v>16</v>
      </c>
      <c r="C36" s="395" t="s">
        <v>34</v>
      </c>
      <c r="D36" s="194" t="s">
        <v>35</v>
      </c>
      <c r="E36" s="358">
        <v>260.45999999999998</v>
      </c>
      <c r="F36" s="358">
        <f>ROUND(E36*G36,0)</f>
        <v>3907</v>
      </c>
      <c r="G36" s="360">
        <v>15</v>
      </c>
      <c r="H36" s="360"/>
      <c r="I36" s="359"/>
      <c r="J36" s="384">
        <v>1</v>
      </c>
      <c r="K36" s="385">
        <f t="shared" si="5"/>
        <v>521</v>
      </c>
      <c r="L36" s="374"/>
      <c r="M36" s="358">
        <f t="shared" si="6"/>
        <v>4428</v>
      </c>
      <c r="N36" s="361"/>
      <c r="P36" s="394"/>
    </row>
    <row r="37" spans="2:17" ht="27.75" customHeight="1" thickBot="1" x14ac:dyDescent="0.25">
      <c r="B37" s="370"/>
      <c r="C37" s="395" t="s">
        <v>216</v>
      </c>
      <c r="D37" s="194" t="s">
        <v>35</v>
      </c>
      <c r="E37" s="358">
        <v>260.45999999999998</v>
      </c>
      <c r="F37" s="358">
        <f t="shared" ref="F37" si="7">ROUND(E37*G37,0)</f>
        <v>3907</v>
      </c>
      <c r="G37" s="360">
        <v>15</v>
      </c>
      <c r="H37" s="360"/>
      <c r="I37" s="359"/>
      <c r="J37" s="384">
        <v>1</v>
      </c>
      <c r="K37" s="385">
        <f t="shared" ref="K37" si="8">ROUND((E37*2)*J37,0)</f>
        <v>521</v>
      </c>
      <c r="L37" s="374"/>
      <c r="M37" s="358">
        <f t="shared" ref="M37" si="9">F37+I37+K37</f>
        <v>4428</v>
      </c>
      <c r="N37" s="361"/>
      <c r="P37" s="394"/>
    </row>
    <row r="38" spans="2:17" ht="21.75" customHeight="1" thickBot="1" x14ac:dyDescent="0.25">
      <c r="B38" s="370">
        <v>17</v>
      </c>
      <c r="C38" s="395" t="s">
        <v>165</v>
      </c>
      <c r="D38" s="194" t="s">
        <v>167</v>
      </c>
      <c r="E38" s="358">
        <v>292.95999999999998</v>
      </c>
      <c r="F38" s="358">
        <f t="shared" si="4"/>
        <v>4394</v>
      </c>
      <c r="G38" s="392">
        <v>15</v>
      </c>
      <c r="H38" s="360">
        <v>0</v>
      </c>
      <c r="I38" s="374">
        <f>ROUND((E38/4)*H38,0)</f>
        <v>0</v>
      </c>
      <c r="J38" s="384">
        <v>0</v>
      </c>
      <c r="K38" s="385">
        <f t="shared" si="5"/>
        <v>0</v>
      </c>
      <c r="L38" s="374"/>
      <c r="M38" s="358">
        <f t="shared" si="6"/>
        <v>4394</v>
      </c>
      <c r="N38" s="361"/>
      <c r="P38" s="394"/>
    </row>
    <row r="39" spans="2:17" ht="31.5" customHeight="1" thickBot="1" x14ac:dyDescent="0.25">
      <c r="B39" s="370">
        <v>18</v>
      </c>
      <c r="C39" s="396" t="s">
        <v>166</v>
      </c>
      <c r="D39" s="194" t="s">
        <v>167</v>
      </c>
      <c r="E39" s="358">
        <v>292.95999999999998</v>
      </c>
      <c r="F39" s="358">
        <f t="shared" si="4"/>
        <v>4394</v>
      </c>
      <c r="G39" s="360">
        <v>15</v>
      </c>
      <c r="H39" s="360">
        <v>0</v>
      </c>
      <c r="I39" s="374">
        <f>ROUND((E39/4)*H39,0)</f>
        <v>0</v>
      </c>
      <c r="J39" s="384">
        <v>0</v>
      </c>
      <c r="K39" s="385">
        <f t="shared" si="5"/>
        <v>0</v>
      </c>
      <c r="L39" s="374"/>
      <c r="M39" s="358">
        <f t="shared" si="6"/>
        <v>4394</v>
      </c>
      <c r="N39" s="361"/>
      <c r="P39" s="394"/>
    </row>
    <row r="40" spans="2:17" ht="22.5" customHeight="1" thickBot="1" x14ac:dyDescent="0.25">
      <c r="B40" s="397"/>
      <c r="C40" s="356" t="s">
        <v>129</v>
      </c>
      <c r="D40" s="695"/>
      <c r="E40" s="696"/>
      <c r="F40" s="696"/>
      <c r="G40" s="696"/>
      <c r="H40" s="696"/>
      <c r="I40" s="696"/>
      <c r="J40" s="696"/>
      <c r="K40" s="697"/>
      <c r="L40" s="439"/>
      <c r="M40" s="398">
        <f>SUM(M33:M39)</f>
        <v>34727</v>
      </c>
      <c r="N40" s="365"/>
    </row>
    <row r="41" spans="2:17" ht="11.25" customHeight="1" thickBot="1" x14ac:dyDescent="0.25">
      <c r="C41" s="367"/>
      <c r="D41" s="366"/>
      <c r="E41" s="366"/>
      <c r="F41" s="366"/>
      <c r="G41" s="366"/>
      <c r="H41" s="366"/>
      <c r="I41" s="366"/>
      <c r="J41" s="366"/>
      <c r="K41" s="366"/>
      <c r="L41" s="399"/>
    </row>
    <row r="42" spans="2:17" x14ac:dyDescent="0.2">
      <c r="B42" s="698">
        <f ca="1">B42:M71</f>
        <v>0</v>
      </c>
      <c r="C42" s="699"/>
      <c r="D42" s="704" t="s">
        <v>0</v>
      </c>
      <c r="E42" s="704"/>
      <c r="F42" s="704"/>
      <c r="G42" s="704"/>
      <c r="H42" s="704"/>
      <c r="I42" s="704"/>
      <c r="J42" s="704"/>
      <c r="K42" s="704"/>
      <c r="L42" s="704"/>
      <c r="M42" s="705"/>
      <c r="N42" s="393"/>
    </row>
    <row r="43" spans="2:17" ht="5.25" customHeight="1" x14ac:dyDescent="0.2">
      <c r="B43" s="700"/>
      <c r="C43" s="701"/>
      <c r="D43" s="706"/>
      <c r="E43" s="706"/>
      <c r="F43" s="706"/>
      <c r="G43" s="706"/>
      <c r="H43" s="706"/>
      <c r="I43" s="706"/>
      <c r="J43" s="706"/>
      <c r="K43" s="706"/>
      <c r="L43" s="706"/>
      <c r="M43" s="707"/>
      <c r="N43" s="450"/>
    </row>
    <row r="44" spans="2:17" ht="13.5" customHeight="1" thickBot="1" x14ac:dyDescent="0.25">
      <c r="B44" s="700"/>
      <c r="C44" s="701"/>
      <c r="D44" s="708" t="str">
        <f>D28</f>
        <v>PAGO QUINCENAL DEL 16 AL 31 DE MAYO DE 2025</v>
      </c>
      <c r="E44" s="708"/>
      <c r="F44" s="708"/>
      <c r="G44" s="708"/>
      <c r="H44" s="708"/>
      <c r="I44" s="708"/>
      <c r="J44" s="708"/>
      <c r="K44" s="708"/>
      <c r="L44" s="708"/>
      <c r="M44" s="591"/>
      <c r="N44" s="450"/>
    </row>
    <row r="45" spans="2:17" ht="9.75" hidden="1" customHeight="1" thickBot="1" x14ac:dyDescent="0.25">
      <c r="B45" s="702"/>
      <c r="C45" s="703"/>
      <c r="D45" s="709"/>
      <c r="E45" s="709"/>
      <c r="F45" s="709"/>
      <c r="G45" s="709"/>
      <c r="H45" s="709"/>
      <c r="I45" s="709"/>
      <c r="J45" s="709"/>
      <c r="K45" s="709"/>
      <c r="L45" s="709"/>
      <c r="M45" s="593"/>
      <c r="N45" s="451"/>
    </row>
    <row r="46" spans="2:17" x14ac:dyDescent="0.2">
      <c r="B46" s="710" t="s">
        <v>2</v>
      </c>
      <c r="C46" s="711"/>
      <c r="D46" s="636" t="s">
        <v>37</v>
      </c>
      <c r="E46" s="712"/>
      <c r="F46" s="712"/>
      <c r="G46" s="712"/>
      <c r="H46" s="712"/>
      <c r="I46" s="712"/>
      <c r="J46" s="712"/>
      <c r="K46" s="712"/>
      <c r="L46" s="712"/>
      <c r="M46" s="637"/>
      <c r="N46" s="450"/>
    </row>
    <row r="47" spans="2:17" ht="9" customHeight="1" thickBot="1" x14ac:dyDescent="0.25">
      <c r="B47" s="691"/>
      <c r="C47" s="692"/>
      <c r="D47" s="592"/>
      <c r="E47" s="709"/>
      <c r="F47" s="709"/>
      <c r="G47" s="709"/>
      <c r="H47" s="709"/>
      <c r="I47" s="709"/>
      <c r="J47" s="709"/>
      <c r="K47" s="709"/>
      <c r="L47" s="709"/>
      <c r="M47" s="593"/>
      <c r="N47" s="451"/>
    </row>
    <row r="48" spans="2:17" ht="27.75" customHeight="1" thickBot="1" x14ac:dyDescent="0.25">
      <c r="B48" s="175" t="s">
        <v>11</v>
      </c>
      <c r="C48" s="456" t="s">
        <v>4</v>
      </c>
      <c r="D48" s="441" t="s">
        <v>13</v>
      </c>
      <c r="E48" s="442" t="s">
        <v>28</v>
      </c>
      <c r="F48" s="443" t="s">
        <v>5</v>
      </c>
      <c r="G48" s="443" t="s">
        <v>6</v>
      </c>
      <c r="H48" s="444" t="s">
        <v>7</v>
      </c>
      <c r="I48" s="457" t="s">
        <v>89</v>
      </c>
      <c r="J48" s="457" t="s">
        <v>8</v>
      </c>
      <c r="K48" s="445" t="s">
        <v>105</v>
      </c>
      <c r="L48" s="445" t="s">
        <v>215</v>
      </c>
      <c r="M48" s="443" t="s">
        <v>9</v>
      </c>
      <c r="N48" s="441" t="s">
        <v>10</v>
      </c>
      <c r="Q48" s="353" t="s">
        <v>178</v>
      </c>
    </row>
    <row r="49" spans="2:18" ht="22.5" customHeight="1" thickBot="1" x14ac:dyDescent="0.25">
      <c r="B49" s="370">
        <v>19</v>
      </c>
      <c r="C49" s="391" t="s">
        <v>38</v>
      </c>
      <c r="D49" s="372" t="s">
        <v>42</v>
      </c>
      <c r="E49" s="358">
        <v>319.2</v>
      </c>
      <c r="F49" s="358">
        <f t="shared" ref="F49:F54" si="10">ROUND(E49*G49,0)</f>
        <v>4788</v>
      </c>
      <c r="G49" s="392">
        <v>15</v>
      </c>
      <c r="H49" s="360">
        <v>2</v>
      </c>
      <c r="I49" s="374">
        <f t="shared" ref="I49:I54" si="11">ROUND((E49/4)*H49,0)</f>
        <v>160</v>
      </c>
      <c r="J49" s="384">
        <v>0</v>
      </c>
      <c r="K49" s="385">
        <f>ROUND((E49*2)*J49,0)</f>
        <v>0</v>
      </c>
      <c r="L49" s="374"/>
      <c r="M49" s="385">
        <f t="shared" ref="M49:M53" si="12">F49+I49+K49</f>
        <v>4948</v>
      </c>
      <c r="N49" s="393"/>
    </row>
    <row r="50" spans="2:18" ht="21" customHeight="1" thickBot="1" x14ac:dyDescent="0.25">
      <c r="B50" s="370">
        <v>20</v>
      </c>
      <c r="C50" s="391" t="s">
        <v>194</v>
      </c>
      <c r="D50" s="466" t="s">
        <v>151</v>
      </c>
      <c r="E50" s="358">
        <v>319.2</v>
      </c>
      <c r="F50" s="358">
        <f t="shared" si="10"/>
        <v>4788</v>
      </c>
      <c r="G50" s="392">
        <v>15</v>
      </c>
      <c r="H50" s="360">
        <v>16</v>
      </c>
      <c r="I50" s="374">
        <f t="shared" si="11"/>
        <v>1277</v>
      </c>
      <c r="J50" s="384">
        <v>2</v>
      </c>
      <c r="K50" s="385">
        <f>ROUND((E50*2)*J50,0)</f>
        <v>1277</v>
      </c>
      <c r="L50" s="374"/>
      <c r="M50" s="385">
        <f t="shared" si="12"/>
        <v>7342</v>
      </c>
      <c r="N50" s="393"/>
    </row>
    <row r="51" spans="2:18" ht="20.25" customHeight="1" thickBot="1" x14ac:dyDescent="0.25">
      <c r="B51" s="370">
        <v>21</v>
      </c>
      <c r="C51" s="391" t="s">
        <v>168</v>
      </c>
      <c r="D51" s="372" t="s">
        <v>169</v>
      </c>
      <c r="E51" s="358">
        <v>368.13</v>
      </c>
      <c r="F51" s="358">
        <f t="shared" si="10"/>
        <v>5522</v>
      </c>
      <c r="G51" s="392">
        <v>15</v>
      </c>
      <c r="H51" s="360">
        <v>16</v>
      </c>
      <c r="I51" s="374">
        <f t="shared" si="11"/>
        <v>1473</v>
      </c>
      <c r="J51" s="384">
        <v>0</v>
      </c>
      <c r="K51" s="385">
        <f>ROUND((E51*2)*J51,0)</f>
        <v>0</v>
      </c>
      <c r="L51" s="374"/>
      <c r="M51" s="385">
        <f t="shared" si="12"/>
        <v>6995</v>
      </c>
      <c r="N51" s="393"/>
    </row>
    <row r="52" spans="2:18" ht="17.25" customHeight="1" thickBot="1" x14ac:dyDescent="0.25">
      <c r="B52" s="354">
        <v>22</v>
      </c>
      <c r="C52" s="356" t="s">
        <v>40</v>
      </c>
      <c r="D52" s="194" t="s">
        <v>43</v>
      </c>
      <c r="E52" s="358">
        <v>448.86666666666667</v>
      </c>
      <c r="F52" s="358">
        <f t="shared" si="10"/>
        <v>6733</v>
      </c>
      <c r="G52" s="360">
        <v>15</v>
      </c>
      <c r="H52" s="360">
        <v>0</v>
      </c>
      <c r="I52" s="374">
        <f t="shared" si="11"/>
        <v>0</v>
      </c>
      <c r="J52" s="384">
        <v>0</v>
      </c>
      <c r="K52" s="385">
        <f>ROUND((E52*2)*J52,0)</f>
        <v>0</v>
      </c>
      <c r="L52" s="448"/>
      <c r="M52" s="358">
        <f t="shared" si="12"/>
        <v>6733</v>
      </c>
      <c r="N52" s="361"/>
    </row>
    <row r="53" spans="2:18" ht="18.75" customHeight="1" thickBot="1" x14ac:dyDescent="0.25">
      <c r="B53" s="370">
        <v>23</v>
      </c>
      <c r="C53" s="396" t="s">
        <v>152</v>
      </c>
      <c r="D53" s="194" t="s">
        <v>44</v>
      </c>
      <c r="E53" s="358">
        <v>501.33333333333331</v>
      </c>
      <c r="F53" s="358">
        <f t="shared" si="10"/>
        <v>7520</v>
      </c>
      <c r="G53" s="360">
        <v>15</v>
      </c>
      <c r="H53" s="360">
        <v>0</v>
      </c>
      <c r="I53" s="359">
        <f t="shared" si="11"/>
        <v>0</v>
      </c>
      <c r="J53" s="361"/>
      <c r="K53" s="361"/>
      <c r="L53" s="362"/>
      <c r="M53" s="358">
        <f t="shared" si="12"/>
        <v>7520</v>
      </c>
      <c r="N53" s="361"/>
      <c r="R53" s="400">
        <f>SUM(R48:R52)</f>
        <v>0</v>
      </c>
    </row>
    <row r="54" spans="2:18" ht="18.75" customHeight="1" thickBot="1" x14ac:dyDescent="0.25">
      <c r="B54" s="380">
        <v>24</v>
      </c>
      <c r="C54" s="16" t="s">
        <v>183</v>
      </c>
      <c r="D54" s="194" t="s">
        <v>184</v>
      </c>
      <c r="E54" s="358">
        <v>338.4</v>
      </c>
      <c r="F54" s="358">
        <f t="shared" si="10"/>
        <v>5076</v>
      </c>
      <c r="G54" s="360">
        <v>15</v>
      </c>
      <c r="H54" s="360">
        <v>16</v>
      </c>
      <c r="I54" s="374">
        <f t="shared" si="11"/>
        <v>1354</v>
      </c>
      <c r="J54" s="384">
        <v>0</v>
      </c>
      <c r="K54" s="385">
        <f t="shared" ref="K54" si="13">ROUND((E54*2)*J54,0)</f>
        <v>0</v>
      </c>
      <c r="L54" s="448"/>
      <c r="M54" s="358">
        <f>F54+I54+K54</f>
        <v>6430</v>
      </c>
      <c r="N54" s="365"/>
      <c r="R54" s="400"/>
    </row>
    <row r="55" spans="2:18" ht="18" customHeight="1" thickBot="1" x14ac:dyDescent="0.25">
      <c r="B55" s="397"/>
      <c r="C55" s="356" t="s">
        <v>129</v>
      </c>
      <c r="D55" s="695"/>
      <c r="E55" s="696"/>
      <c r="F55" s="696"/>
      <c r="G55" s="696"/>
      <c r="H55" s="696"/>
      <c r="I55" s="696"/>
      <c r="J55" s="696"/>
      <c r="K55" s="697"/>
      <c r="L55" s="363"/>
      <c r="M55" s="398">
        <f>SUM(M49:M54)</f>
        <v>39968</v>
      </c>
      <c r="N55" s="365"/>
      <c r="R55" s="400">
        <f>+R53*0.06</f>
        <v>0</v>
      </c>
    </row>
    <row r="56" spans="2:18" hidden="1" x14ac:dyDescent="0.2"/>
    <row r="58" spans="2:18" ht="12.75" thickBot="1" x14ac:dyDescent="0.25"/>
    <row r="59" spans="2:18" x14ac:dyDescent="0.2">
      <c r="B59" s="698"/>
      <c r="C59" s="699"/>
      <c r="D59" s="704" t="s">
        <v>0</v>
      </c>
      <c r="E59" s="704"/>
      <c r="F59" s="704"/>
      <c r="G59" s="704"/>
      <c r="H59" s="704"/>
      <c r="I59" s="704"/>
      <c r="J59" s="704"/>
      <c r="K59" s="704"/>
      <c r="L59" s="704"/>
      <c r="M59" s="705"/>
      <c r="N59" s="393"/>
      <c r="Q59" s="400"/>
    </row>
    <row r="60" spans="2:18" ht="4.5" customHeight="1" x14ac:dyDescent="0.2">
      <c r="B60" s="700"/>
      <c r="C60" s="701"/>
      <c r="D60" s="706"/>
      <c r="E60" s="706"/>
      <c r="F60" s="706"/>
      <c r="G60" s="706"/>
      <c r="H60" s="706"/>
      <c r="I60" s="706"/>
      <c r="J60" s="706"/>
      <c r="K60" s="706"/>
      <c r="L60" s="706"/>
      <c r="M60" s="707"/>
      <c r="N60" s="450"/>
    </row>
    <row r="61" spans="2:18" x14ac:dyDescent="0.2">
      <c r="B61" s="700"/>
      <c r="C61" s="701"/>
      <c r="D61" s="708" t="str">
        <f>D44</f>
        <v>PAGO QUINCENAL DEL 16 AL 31 DE MAYO DE 2025</v>
      </c>
      <c r="E61" s="708"/>
      <c r="F61" s="708"/>
      <c r="G61" s="708"/>
      <c r="H61" s="708"/>
      <c r="I61" s="708"/>
      <c r="J61" s="708"/>
      <c r="K61" s="708"/>
      <c r="L61" s="708"/>
      <c r="M61" s="591"/>
      <c r="N61" s="450"/>
    </row>
    <row r="62" spans="2:18" ht="21.75" customHeight="1" thickBot="1" x14ac:dyDescent="0.25">
      <c r="B62" s="702"/>
      <c r="C62" s="703"/>
      <c r="D62" s="709"/>
      <c r="E62" s="709"/>
      <c r="F62" s="709"/>
      <c r="G62" s="709"/>
      <c r="H62" s="709"/>
      <c r="I62" s="709"/>
      <c r="J62" s="709"/>
      <c r="K62" s="709"/>
      <c r="L62" s="709"/>
      <c r="M62" s="593"/>
      <c r="N62" s="451"/>
    </row>
    <row r="63" spans="2:18" ht="15" customHeight="1" x14ac:dyDescent="0.2">
      <c r="B63" s="689" t="s">
        <v>2</v>
      </c>
      <c r="C63" s="690"/>
      <c r="D63" s="636" t="s">
        <v>45</v>
      </c>
      <c r="E63" s="712"/>
      <c r="F63" s="712"/>
      <c r="G63" s="712"/>
      <c r="H63" s="712"/>
      <c r="I63" s="712"/>
      <c r="J63" s="712"/>
      <c r="K63" s="712"/>
      <c r="L63" s="712"/>
      <c r="M63" s="637"/>
      <c r="N63" s="450"/>
    </row>
    <row r="64" spans="2:18" ht="3.75" customHeight="1" thickBot="1" x14ac:dyDescent="0.25">
      <c r="B64" s="691"/>
      <c r="C64" s="692"/>
      <c r="D64" s="592"/>
      <c r="E64" s="709"/>
      <c r="F64" s="709"/>
      <c r="G64" s="709"/>
      <c r="H64" s="709"/>
      <c r="I64" s="709"/>
      <c r="J64" s="709"/>
      <c r="K64" s="709"/>
      <c r="L64" s="709"/>
      <c r="M64" s="593"/>
      <c r="N64" s="451"/>
    </row>
    <row r="65" spans="2:14" ht="25.5" customHeight="1" thickBot="1" x14ac:dyDescent="0.25">
      <c r="B65" s="175" t="s">
        <v>11</v>
      </c>
      <c r="C65" s="456" t="s">
        <v>4</v>
      </c>
      <c r="D65" s="441" t="s">
        <v>13</v>
      </c>
      <c r="E65" s="442" t="s">
        <v>28</v>
      </c>
      <c r="F65" s="443" t="s">
        <v>5</v>
      </c>
      <c r="G65" s="443" t="s">
        <v>6</v>
      </c>
      <c r="H65" s="444" t="s">
        <v>7</v>
      </c>
      <c r="I65" s="457" t="s">
        <v>89</v>
      </c>
      <c r="J65" s="457" t="s">
        <v>8</v>
      </c>
      <c r="K65" s="445" t="s">
        <v>105</v>
      </c>
      <c r="L65" s="445" t="s">
        <v>215</v>
      </c>
      <c r="M65" s="443" t="s">
        <v>9</v>
      </c>
      <c r="N65" s="441" t="s">
        <v>10</v>
      </c>
    </row>
    <row r="66" spans="2:14" ht="36.75" thickBot="1" x14ac:dyDescent="0.25">
      <c r="B66" s="371">
        <v>25</v>
      </c>
      <c r="C66" s="401" t="s">
        <v>46</v>
      </c>
      <c r="D66" s="372" t="s">
        <v>47</v>
      </c>
      <c r="E66" s="358">
        <v>431.2</v>
      </c>
      <c r="F66" s="358">
        <f>ROUND(E66*G66,0)</f>
        <v>6468</v>
      </c>
      <c r="G66" s="360">
        <v>15</v>
      </c>
      <c r="H66" s="360">
        <v>18</v>
      </c>
      <c r="I66" s="374">
        <f>ROUND((E66/4)*H66,0)</f>
        <v>1940</v>
      </c>
      <c r="J66" s="384">
        <v>0</v>
      </c>
      <c r="K66" s="385">
        <f t="shared" ref="K66:K67" si="14">ROUND((E66*2)*J66,0)</f>
        <v>0</v>
      </c>
      <c r="L66" s="448"/>
      <c r="M66" s="358">
        <f>F66+I66+K66</f>
        <v>8408</v>
      </c>
      <c r="N66" s="393"/>
    </row>
    <row r="67" spans="2:14" ht="24.75" thickBot="1" x14ac:dyDescent="0.25">
      <c r="B67" s="371">
        <v>26</v>
      </c>
      <c r="C67" s="401" t="s">
        <v>205</v>
      </c>
      <c r="D67" s="372" t="s">
        <v>154</v>
      </c>
      <c r="E67" s="358">
        <v>319.2</v>
      </c>
      <c r="F67" s="358">
        <f>ROUND(E67*G67,0)</f>
        <v>4788</v>
      </c>
      <c r="G67" s="360">
        <v>15</v>
      </c>
      <c r="H67" s="360">
        <v>0</v>
      </c>
      <c r="I67" s="374">
        <f>ROUND((E67/4)*H67,0)</f>
        <v>0</v>
      </c>
      <c r="J67" s="384">
        <v>0</v>
      </c>
      <c r="K67" s="385">
        <f t="shared" si="14"/>
        <v>0</v>
      </c>
      <c r="L67" s="448"/>
      <c r="M67" s="358">
        <f>F67+I67+K67</f>
        <v>4788</v>
      </c>
      <c r="N67" s="393"/>
    </row>
    <row r="68" spans="2:14" ht="21.75" customHeight="1" thickBot="1" x14ac:dyDescent="0.25">
      <c r="B68" s="370">
        <v>27</v>
      </c>
      <c r="C68" s="396" t="s">
        <v>48</v>
      </c>
      <c r="D68" s="361" t="s">
        <v>49</v>
      </c>
      <c r="E68" s="358">
        <v>319.2</v>
      </c>
      <c r="F68" s="358">
        <f>ROUND(E68*G68,0)</f>
        <v>4788</v>
      </c>
      <c r="G68" s="360">
        <v>15</v>
      </c>
      <c r="H68" s="360">
        <v>0</v>
      </c>
      <c r="I68" s="374">
        <f>ROUND((E68/4)*H68,0)</f>
        <v>0</v>
      </c>
      <c r="J68" s="358"/>
      <c r="K68" s="379"/>
      <c r="L68" s="359"/>
      <c r="M68" s="358">
        <f>F68+I68+K68</f>
        <v>4788</v>
      </c>
      <c r="N68" s="361"/>
    </row>
    <row r="69" spans="2:14" ht="21" customHeight="1" thickBot="1" x14ac:dyDescent="0.25">
      <c r="B69" s="370">
        <v>28</v>
      </c>
      <c r="C69" s="396" t="s">
        <v>153</v>
      </c>
      <c r="D69" s="194" t="s">
        <v>154</v>
      </c>
      <c r="E69" s="358">
        <v>416.66</v>
      </c>
      <c r="F69" s="358">
        <f>ROUND(E69*G69,0)</f>
        <v>6250</v>
      </c>
      <c r="G69" s="360">
        <v>15</v>
      </c>
      <c r="H69" s="360">
        <v>0</v>
      </c>
      <c r="I69" s="374">
        <f>ROUND((E69/4)*H69,0)</f>
        <v>0</v>
      </c>
      <c r="J69" s="358"/>
      <c r="K69" s="379"/>
      <c r="L69" s="359"/>
      <c r="M69" s="358">
        <f>F69+I69+K69</f>
        <v>6250</v>
      </c>
      <c r="N69" s="361"/>
    </row>
    <row r="70" spans="2:14" ht="24.75" thickBot="1" x14ac:dyDescent="0.25">
      <c r="B70" s="370">
        <v>29</v>
      </c>
      <c r="C70" s="396" t="s">
        <v>213</v>
      </c>
      <c r="D70" s="361" t="s">
        <v>49</v>
      </c>
      <c r="E70" s="358">
        <v>266.2</v>
      </c>
      <c r="F70" s="358">
        <f>ROUND(E70*G70,0)</f>
        <v>3993</v>
      </c>
      <c r="G70" s="360">
        <v>15</v>
      </c>
      <c r="H70" s="360">
        <v>0</v>
      </c>
      <c r="I70" s="374">
        <f>ROUND((E70/4)*H70,0)</f>
        <v>0</v>
      </c>
      <c r="J70" s="358"/>
      <c r="K70" s="379"/>
      <c r="L70" s="359"/>
      <c r="M70" s="358">
        <f>F70+I70+K70</f>
        <v>3993</v>
      </c>
      <c r="N70" s="361"/>
    </row>
    <row r="71" spans="2:14" ht="15.75" customHeight="1" thickBot="1" x14ac:dyDescent="0.25">
      <c r="B71" s="397"/>
      <c r="C71" s="356" t="s">
        <v>129</v>
      </c>
      <c r="D71" s="362"/>
      <c r="E71" s="362"/>
      <c r="F71" s="362"/>
      <c r="G71" s="362"/>
      <c r="H71" s="362"/>
      <c r="I71" s="362"/>
      <c r="J71" s="362"/>
      <c r="K71" s="362"/>
      <c r="L71" s="362"/>
      <c r="M71" s="398">
        <f>SUM(M66:M69)+M70</f>
        <v>28227</v>
      </c>
      <c r="N71" s="365"/>
    </row>
    <row r="72" spans="2:14" ht="15.75" customHeight="1" thickBot="1" x14ac:dyDescent="0.25">
      <c r="C72" s="367"/>
      <c r="L72" s="399"/>
    </row>
    <row r="73" spans="2:14" x14ac:dyDescent="0.2">
      <c r="B73" s="698"/>
      <c r="C73" s="699"/>
      <c r="D73" s="704" t="s">
        <v>0</v>
      </c>
      <c r="E73" s="704"/>
      <c r="F73" s="704"/>
      <c r="G73" s="704"/>
      <c r="H73" s="704"/>
      <c r="I73" s="704"/>
      <c r="J73" s="704"/>
      <c r="K73" s="704"/>
      <c r="L73" s="704"/>
      <c r="M73" s="705"/>
      <c r="N73" s="393"/>
    </row>
    <row r="74" spans="2:14" ht="11.25" customHeight="1" x14ac:dyDescent="0.2">
      <c r="B74" s="700"/>
      <c r="C74" s="701"/>
      <c r="D74" s="706"/>
      <c r="E74" s="706"/>
      <c r="F74" s="706"/>
      <c r="G74" s="706"/>
      <c r="H74" s="706"/>
      <c r="I74" s="706"/>
      <c r="J74" s="706"/>
      <c r="K74" s="706"/>
      <c r="L74" s="706"/>
      <c r="M74" s="707"/>
      <c r="N74" s="450"/>
    </row>
    <row r="75" spans="2:14" x14ac:dyDescent="0.2">
      <c r="B75" s="700"/>
      <c r="C75" s="701"/>
      <c r="D75" s="708" t="str">
        <f>D61</f>
        <v>PAGO QUINCENAL DEL 16 AL 31 DE MAYO DE 2025</v>
      </c>
      <c r="E75" s="708"/>
      <c r="F75" s="708"/>
      <c r="G75" s="708"/>
      <c r="H75" s="708"/>
      <c r="I75" s="708"/>
      <c r="J75" s="708"/>
      <c r="K75" s="708"/>
      <c r="L75" s="708"/>
      <c r="M75" s="591"/>
      <c r="N75" s="450"/>
    </row>
    <row r="76" spans="2:14" ht="16.5" customHeight="1" thickBot="1" x14ac:dyDescent="0.25">
      <c r="B76" s="702"/>
      <c r="C76" s="703"/>
      <c r="D76" s="709"/>
      <c r="E76" s="709"/>
      <c r="F76" s="709"/>
      <c r="G76" s="709"/>
      <c r="H76" s="709"/>
      <c r="I76" s="709"/>
      <c r="J76" s="709"/>
      <c r="K76" s="709"/>
      <c r="L76" s="709"/>
      <c r="M76" s="593"/>
      <c r="N76" s="451"/>
    </row>
    <row r="77" spans="2:14" ht="15" customHeight="1" x14ac:dyDescent="0.2">
      <c r="B77" s="689" t="s">
        <v>2</v>
      </c>
      <c r="C77" s="690"/>
      <c r="D77" s="636" t="s">
        <v>52</v>
      </c>
      <c r="E77" s="712"/>
      <c r="F77" s="712"/>
      <c r="G77" s="712"/>
      <c r="H77" s="712"/>
      <c r="I77" s="712"/>
      <c r="J77" s="712"/>
      <c r="K77" s="712"/>
      <c r="L77" s="712"/>
      <c r="M77" s="637"/>
      <c r="N77" s="450"/>
    </row>
    <row r="78" spans="2:14" ht="15.75" customHeight="1" thickBot="1" x14ac:dyDescent="0.25">
      <c r="B78" s="691"/>
      <c r="C78" s="692"/>
      <c r="D78" s="592"/>
      <c r="E78" s="709"/>
      <c r="F78" s="709"/>
      <c r="G78" s="709"/>
      <c r="H78" s="709"/>
      <c r="I78" s="709"/>
      <c r="J78" s="709"/>
      <c r="K78" s="709"/>
      <c r="L78" s="709"/>
      <c r="M78" s="593"/>
      <c r="N78" s="451"/>
    </row>
    <row r="79" spans="2:14" ht="34.5" thickBot="1" x14ac:dyDescent="0.25">
      <c r="B79" s="176" t="s">
        <v>11</v>
      </c>
      <c r="C79" s="456" t="s">
        <v>4</v>
      </c>
      <c r="D79" s="441" t="s">
        <v>13</v>
      </c>
      <c r="E79" s="442" t="s">
        <v>28</v>
      </c>
      <c r="F79" s="443" t="s">
        <v>5</v>
      </c>
      <c r="G79" s="443" t="s">
        <v>6</v>
      </c>
      <c r="H79" s="444" t="s">
        <v>7</v>
      </c>
      <c r="I79" s="457" t="s">
        <v>89</v>
      </c>
      <c r="J79" s="457" t="s">
        <v>8</v>
      </c>
      <c r="K79" s="445" t="s">
        <v>105</v>
      </c>
      <c r="L79" s="445" t="s">
        <v>215</v>
      </c>
      <c r="M79" s="443" t="s">
        <v>9</v>
      </c>
      <c r="N79" s="441" t="s">
        <v>10</v>
      </c>
    </row>
    <row r="80" spans="2:14" ht="24.75" thickBot="1" x14ac:dyDescent="0.25">
      <c r="B80" s="370">
        <v>30</v>
      </c>
      <c r="C80" s="395" t="s">
        <v>139</v>
      </c>
      <c r="D80" s="194" t="s">
        <v>54</v>
      </c>
      <c r="E80" s="358">
        <v>319.2</v>
      </c>
      <c r="F80" s="358">
        <f>ROUND(E80*G80,0)</f>
        <v>4788</v>
      </c>
      <c r="G80" s="360">
        <v>15</v>
      </c>
      <c r="H80" s="360">
        <v>0</v>
      </c>
      <c r="I80" s="374">
        <f>ROUND((E80/4)*H80,0)</f>
        <v>0</v>
      </c>
      <c r="J80" s="358"/>
      <c r="K80" s="358"/>
      <c r="L80" s="359"/>
      <c r="M80" s="358">
        <f>F80+I80+K80</f>
        <v>4788</v>
      </c>
      <c r="N80" s="358"/>
    </row>
    <row r="81" spans="2:14" ht="18" customHeight="1" thickBot="1" x14ac:dyDescent="0.25">
      <c r="B81" s="397"/>
      <c r="C81" s="356" t="s">
        <v>129</v>
      </c>
      <c r="D81" s="695"/>
      <c r="E81" s="696"/>
      <c r="F81" s="696"/>
      <c r="G81" s="696"/>
      <c r="H81" s="696"/>
      <c r="I81" s="696"/>
      <c r="J81" s="696"/>
      <c r="K81" s="697"/>
      <c r="L81" s="439"/>
      <c r="M81" s="398">
        <f>M80</f>
        <v>4788</v>
      </c>
      <c r="N81" s="365"/>
    </row>
    <row r="82" spans="2:14" ht="18" customHeight="1" x14ac:dyDescent="0.2">
      <c r="C82" s="367"/>
      <c r="D82" s="366"/>
      <c r="E82" s="366"/>
      <c r="F82" s="366"/>
      <c r="G82" s="366"/>
      <c r="H82" s="366"/>
      <c r="I82" s="366"/>
      <c r="J82" s="366"/>
      <c r="K82" s="366"/>
      <c r="L82" s="399"/>
    </row>
    <row r="83" spans="2:14" ht="18" customHeight="1" x14ac:dyDescent="0.2">
      <c r="C83" s="367"/>
      <c r="D83" s="366"/>
      <c r="E83" s="366"/>
      <c r="F83" s="366"/>
      <c r="G83" s="366"/>
      <c r="H83" s="366"/>
      <c r="I83" s="366"/>
      <c r="J83" s="366"/>
      <c r="K83" s="366"/>
      <c r="L83" s="399"/>
    </row>
    <row r="84" spans="2:14" ht="18" customHeight="1" x14ac:dyDescent="0.2">
      <c r="C84" s="367"/>
      <c r="D84" s="366"/>
      <c r="E84" s="366"/>
      <c r="F84" s="366"/>
      <c r="G84" s="366"/>
      <c r="H84" s="366"/>
      <c r="I84" s="366"/>
      <c r="J84" s="366"/>
      <c r="K84" s="366"/>
      <c r="L84" s="399"/>
    </row>
    <row r="85" spans="2:14" ht="18" customHeight="1" x14ac:dyDescent="0.2">
      <c r="C85" s="367"/>
      <c r="D85" s="366"/>
      <c r="E85" s="366"/>
      <c r="F85" s="366"/>
      <c r="G85" s="366"/>
      <c r="H85" s="366"/>
      <c r="I85" s="366"/>
      <c r="J85" s="366"/>
      <c r="K85" s="366"/>
      <c r="L85" s="399"/>
    </row>
    <row r="86" spans="2:14" ht="18" customHeight="1" x14ac:dyDescent="0.2">
      <c r="C86" s="367"/>
      <c r="D86" s="366"/>
      <c r="E86" s="366"/>
      <c r="F86" s="366"/>
      <c r="G86" s="366"/>
      <c r="H86" s="366"/>
      <c r="I86" s="366"/>
      <c r="J86" s="366"/>
      <c r="K86" s="366"/>
      <c r="L86" s="399"/>
    </row>
    <row r="87" spans="2:14" ht="18" customHeight="1" thickBot="1" x14ac:dyDescent="0.25">
      <c r="C87" s="367"/>
      <c r="D87" s="366"/>
      <c r="E87" s="366"/>
      <c r="F87" s="366"/>
      <c r="G87" s="366"/>
      <c r="H87" s="366"/>
      <c r="I87" s="366"/>
      <c r="J87" s="366"/>
      <c r="K87" s="366"/>
      <c r="L87" s="399"/>
    </row>
    <row r="88" spans="2:14" x14ac:dyDescent="0.2">
      <c r="B88" s="698"/>
      <c r="C88" s="699"/>
      <c r="D88" s="704" t="s">
        <v>0</v>
      </c>
      <c r="E88" s="704"/>
      <c r="F88" s="704"/>
      <c r="G88" s="704"/>
      <c r="H88" s="704"/>
      <c r="I88" s="704"/>
      <c r="J88" s="704"/>
      <c r="K88" s="704"/>
      <c r="L88" s="704"/>
      <c r="M88" s="705"/>
      <c r="N88" s="393"/>
    </row>
    <row r="89" spans="2:14" ht="7.5" customHeight="1" x14ac:dyDescent="0.2">
      <c r="B89" s="700"/>
      <c r="C89" s="701"/>
      <c r="D89" s="706"/>
      <c r="E89" s="706"/>
      <c r="F89" s="706"/>
      <c r="G89" s="706"/>
      <c r="H89" s="706"/>
      <c r="I89" s="706"/>
      <c r="J89" s="706"/>
      <c r="K89" s="706"/>
      <c r="L89" s="706"/>
      <c r="M89" s="707"/>
      <c r="N89" s="450"/>
    </row>
    <row r="90" spans="2:14" x14ac:dyDescent="0.2">
      <c r="B90" s="700"/>
      <c r="C90" s="701"/>
      <c r="D90" s="708" t="str">
        <f>D75</f>
        <v>PAGO QUINCENAL DEL 16 AL 31 DE MAYO DE 2025</v>
      </c>
      <c r="E90" s="708"/>
      <c r="F90" s="708"/>
      <c r="G90" s="708"/>
      <c r="H90" s="708"/>
      <c r="I90" s="708"/>
      <c r="J90" s="708"/>
      <c r="K90" s="708"/>
      <c r="L90" s="708"/>
      <c r="M90" s="591"/>
      <c r="N90" s="450"/>
    </row>
    <row r="91" spans="2:14" ht="15.75" customHeight="1" thickBot="1" x14ac:dyDescent="0.25">
      <c r="B91" s="702"/>
      <c r="C91" s="703"/>
      <c r="D91" s="709"/>
      <c r="E91" s="709"/>
      <c r="F91" s="709"/>
      <c r="G91" s="709"/>
      <c r="H91" s="709"/>
      <c r="I91" s="709"/>
      <c r="J91" s="709"/>
      <c r="K91" s="709"/>
      <c r="L91" s="709"/>
      <c r="M91" s="593"/>
      <c r="N91" s="451"/>
    </row>
    <row r="92" spans="2:14" ht="15" customHeight="1" x14ac:dyDescent="0.2">
      <c r="B92" s="689" t="s">
        <v>2</v>
      </c>
      <c r="C92" s="690"/>
      <c r="D92" s="636" t="s">
        <v>55</v>
      </c>
      <c r="E92" s="712"/>
      <c r="F92" s="712"/>
      <c r="G92" s="712"/>
      <c r="H92" s="712"/>
      <c r="I92" s="712"/>
      <c r="J92" s="712"/>
      <c r="K92" s="712"/>
      <c r="L92" s="712"/>
      <c r="M92" s="637"/>
      <c r="N92" s="450"/>
    </row>
    <row r="93" spans="2:14" ht="6.75" customHeight="1" thickBot="1" x14ac:dyDescent="0.25">
      <c r="B93" s="691"/>
      <c r="C93" s="692"/>
      <c r="D93" s="592"/>
      <c r="E93" s="709"/>
      <c r="F93" s="709"/>
      <c r="G93" s="709"/>
      <c r="H93" s="709"/>
      <c r="I93" s="709"/>
      <c r="J93" s="709"/>
      <c r="K93" s="709"/>
      <c r="L93" s="709"/>
      <c r="M93" s="593"/>
      <c r="N93" s="451"/>
    </row>
    <row r="94" spans="2:14" ht="34.5" thickBot="1" x14ac:dyDescent="0.25">
      <c r="B94" s="176" t="s">
        <v>11</v>
      </c>
      <c r="C94" s="456" t="s">
        <v>4</v>
      </c>
      <c r="D94" s="441" t="s">
        <v>13</v>
      </c>
      <c r="E94" s="442" t="s">
        <v>28</v>
      </c>
      <c r="F94" s="443" t="s">
        <v>5</v>
      </c>
      <c r="G94" s="443" t="s">
        <v>6</v>
      </c>
      <c r="H94" s="444" t="s">
        <v>7</v>
      </c>
      <c r="I94" s="457" t="s">
        <v>89</v>
      </c>
      <c r="J94" s="457" t="s">
        <v>8</v>
      </c>
      <c r="K94" s="445" t="s">
        <v>105</v>
      </c>
      <c r="L94" s="445" t="s">
        <v>215</v>
      </c>
      <c r="M94" s="443" t="s">
        <v>9</v>
      </c>
      <c r="N94" s="441" t="s">
        <v>10</v>
      </c>
    </row>
    <row r="95" spans="2:14" ht="36.75" thickBot="1" x14ac:dyDescent="0.25">
      <c r="B95" s="371">
        <v>31</v>
      </c>
      <c r="C95" s="391" t="s">
        <v>56</v>
      </c>
      <c r="D95" s="372" t="s">
        <v>57</v>
      </c>
      <c r="E95" s="385">
        <v>319.2</v>
      </c>
      <c r="F95" s="385">
        <f>ROUND(E95*G95,0)</f>
        <v>4788</v>
      </c>
      <c r="G95" s="392">
        <v>15</v>
      </c>
      <c r="H95" s="392"/>
      <c r="I95" s="374"/>
      <c r="J95" s="385"/>
      <c r="K95" s="385"/>
      <c r="L95" s="374"/>
      <c r="M95" s="385">
        <f>F95+I95+K95</f>
        <v>4788</v>
      </c>
      <c r="N95" s="393"/>
    </row>
    <row r="96" spans="2:14" ht="36.75" thickBot="1" x14ac:dyDescent="0.25">
      <c r="B96" s="380">
        <v>32</v>
      </c>
      <c r="C96" s="402" t="s">
        <v>204</v>
      </c>
      <c r="D96" s="194" t="s">
        <v>57</v>
      </c>
      <c r="E96" s="358">
        <v>200</v>
      </c>
      <c r="F96" s="358">
        <f>ROUND(E96*G96,0)</f>
        <v>3000</v>
      </c>
      <c r="G96" s="360">
        <v>15</v>
      </c>
      <c r="H96" s="360"/>
      <c r="I96" s="359"/>
      <c r="J96" s="358"/>
      <c r="K96" s="358"/>
      <c r="L96" s="359"/>
      <c r="M96" s="358">
        <f>F96+I96+K96</f>
        <v>3000</v>
      </c>
      <c r="N96" s="361"/>
    </row>
    <row r="97" spans="2:14" ht="21.75" customHeight="1" thickBot="1" x14ac:dyDescent="0.25">
      <c r="B97" s="403"/>
      <c r="C97" s="404" t="s">
        <v>129</v>
      </c>
      <c r="D97" s="702"/>
      <c r="E97" s="703"/>
      <c r="F97" s="703"/>
      <c r="G97" s="703"/>
      <c r="H97" s="703"/>
      <c r="I97" s="703"/>
      <c r="J97" s="703"/>
      <c r="K97" s="717"/>
      <c r="L97" s="440"/>
      <c r="M97" s="405">
        <f>M95+M96</f>
        <v>7788</v>
      </c>
      <c r="N97" s="406"/>
    </row>
    <row r="98" spans="2:14" ht="22.5" customHeight="1" thickBot="1" x14ac:dyDescent="0.25">
      <c r="C98" s="367"/>
      <c r="D98" s="366"/>
      <c r="E98" s="366"/>
      <c r="F98" s="366"/>
      <c r="G98" s="366"/>
      <c r="H98" s="366"/>
      <c r="I98" s="366"/>
      <c r="J98" s="366"/>
      <c r="K98" s="366"/>
      <c r="L98" s="399"/>
    </row>
    <row r="99" spans="2:14" ht="5.25" hidden="1" customHeight="1" x14ac:dyDescent="0.2">
      <c r="C99" s="367"/>
      <c r="D99" s="366"/>
      <c r="E99" s="366"/>
      <c r="F99" s="366"/>
      <c r="G99" s="366"/>
      <c r="H99" s="366"/>
      <c r="I99" s="366"/>
      <c r="J99" s="366"/>
      <c r="K99" s="366"/>
      <c r="L99" s="399"/>
    </row>
    <row r="100" spans="2:14" x14ac:dyDescent="0.2">
      <c r="B100" s="698"/>
      <c r="C100" s="699"/>
      <c r="D100" s="704" t="s">
        <v>0</v>
      </c>
      <c r="E100" s="704"/>
      <c r="F100" s="704"/>
      <c r="G100" s="704"/>
      <c r="H100" s="704"/>
      <c r="I100" s="704"/>
      <c r="J100" s="704"/>
      <c r="K100" s="704"/>
      <c r="L100" s="704"/>
      <c r="M100" s="705"/>
      <c r="N100" s="393"/>
    </row>
    <row r="101" spans="2:14" x14ac:dyDescent="0.2">
      <c r="B101" s="700"/>
      <c r="C101" s="701"/>
      <c r="D101" s="706"/>
      <c r="E101" s="706"/>
      <c r="F101" s="706"/>
      <c r="G101" s="706"/>
      <c r="H101" s="706"/>
      <c r="I101" s="706"/>
      <c r="J101" s="706"/>
      <c r="K101" s="706"/>
      <c r="L101" s="706"/>
      <c r="M101" s="707"/>
      <c r="N101" s="450"/>
    </row>
    <row r="102" spans="2:14" x14ac:dyDescent="0.2">
      <c r="B102" s="700"/>
      <c r="C102" s="701"/>
      <c r="D102" s="708" t="str">
        <f>D90</f>
        <v>PAGO QUINCENAL DEL 16 AL 31 DE MAYO DE 2025</v>
      </c>
      <c r="E102" s="708"/>
      <c r="F102" s="708"/>
      <c r="G102" s="708"/>
      <c r="H102" s="708"/>
      <c r="I102" s="708"/>
      <c r="J102" s="708"/>
      <c r="K102" s="708"/>
      <c r="L102" s="708"/>
      <c r="M102" s="591"/>
      <c r="N102" s="450"/>
    </row>
    <row r="103" spans="2:14" ht="6" customHeight="1" thickBot="1" x14ac:dyDescent="0.25">
      <c r="B103" s="702"/>
      <c r="C103" s="703"/>
      <c r="D103" s="709"/>
      <c r="E103" s="709"/>
      <c r="F103" s="709"/>
      <c r="G103" s="709"/>
      <c r="H103" s="709"/>
      <c r="I103" s="709"/>
      <c r="J103" s="709"/>
      <c r="K103" s="709"/>
      <c r="L103" s="709"/>
      <c r="M103" s="593"/>
      <c r="N103" s="451"/>
    </row>
    <row r="104" spans="2:14" ht="15" customHeight="1" x14ac:dyDescent="0.2">
      <c r="B104" s="689" t="s">
        <v>2</v>
      </c>
      <c r="C104" s="690"/>
      <c r="D104" s="636" t="s">
        <v>142</v>
      </c>
      <c r="E104" s="712"/>
      <c r="F104" s="712"/>
      <c r="G104" s="712"/>
      <c r="H104" s="712"/>
      <c r="I104" s="712"/>
      <c r="J104" s="712"/>
      <c r="K104" s="712"/>
      <c r="L104" s="712"/>
      <c r="M104" s="637"/>
      <c r="N104" s="450"/>
    </row>
    <row r="105" spans="2:14" ht="7.5" customHeight="1" thickBot="1" x14ac:dyDescent="0.25">
      <c r="B105" s="691"/>
      <c r="C105" s="692"/>
      <c r="D105" s="592"/>
      <c r="E105" s="709"/>
      <c r="F105" s="709"/>
      <c r="G105" s="709"/>
      <c r="H105" s="709"/>
      <c r="I105" s="709"/>
      <c r="J105" s="709"/>
      <c r="K105" s="709"/>
      <c r="L105" s="709"/>
      <c r="M105" s="593"/>
      <c r="N105" s="451"/>
    </row>
    <row r="106" spans="2:14" ht="47.25" customHeight="1" thickBot="1" x14ac:dyDescent="0.25">
      <c r="B106" s="176" t="s">
        <v>11</v>
      </c>
      <c r="C106" s="456" t="s">
        <v>4</v>
      </c>
      <c r="D106" s="441" t="s">
        <v>13</v>
      </c>
      <c r="E106" s="442" t="s">
        <v>28</v>
      </c>
      <c r="F106" s="443" t="s">
        <v>5</v>
      </c>
      <c r="G106" s="443" t="s">
        <v>6</v>
      </c>
      <c r="H106" s="444" t="s">
        <v>7</v>
      </c>
      <c r="I106" s="457" t="s">
        <v>89</v>
      </c>
      <c r="J106" s="457" t="s">
        <v>8</v>
      </c>
      <c r="K106" s="445" t="s">
        <v>105</v>
      </c>
      <c r="L106" s="445" t="s">
        <v>215</v>
      </c>
      <c r="M106" s="443" t="s">
        <v>9</v>
      </c>
      <c r="N106" s="441" t="s">
        <v>10</v>
      </c>
    </row>
    <row r="107" spans="2:14" ht="31.5" customHeight="1" thickBot="1" x14ac:dyDescent="0.25">
      <c r="B107" s="370">
        <v>33</v>
      </c>
      <c r="C107" s="396" t="s">
        <v>143</v>
      </c>
      <c r="D107" s="194" t="s">
        <v>144</v>
      </c>
      <c r="E107" s="358">
        <f>6732.4/15</f>
        <v>448.82666666666665</v>
      </c>
      <c r="F107" s="358">
        <f>ROUND(E107*G107,0)</f>
        <v>4488</v>
      </c>
      <c r="G107" s="360">
        <v>10</v>
      </c>
      <c r="H107" s="360"/>
      <c r="I107" s="359"/>
      <c r="J107" s="358"/>
      <c r="K107" s="358"/>
      <c r="L107" s="359"/>
      <c r="M107" s="358">
        <f>F107+I107+K107</f>
        <v>4488</v>
      </c>
      <c r="N107" s="361"/>
    </row>
    <row r="108" spans="2:14" ht="28.5" customHeight="1" thickBot="1" x14ac:dyDescent="0.25">
      <c r="B108" s="370">
        <v>34</v>
      </c>
      <c r="C108" s="16" t="s">
        <v>155</v>
      </c>
      <c r="D108" s="194" t="s">
        <v>156</v>
      </c>
      <c r="E108" s="358">
        <v>432.16</v>
      </c>
      <c r="F108" s="358">
        <f>ROUND(E108*G108,0)</f>
        <v>6482</v>
      </c>
      <c r="G108" s="360">
        <v>15</v>
      </c>
      <c r="H108" s="360"/>
      <c r="I108" s="359"/>
      <c r="J108" s="358"/>
      <c r="K108" s="358"/>
      <c r="L108" s="359"/>
      <c r="M108" s="358">
        <f>F108+I108+K108</f>
        <v>6482</v>
      </c>
      <c r="N108" s="361"/>
    </row>
    <row r="109" spans="2:14" ht="26.25" customHeight="1" thickBot="1" x14ac:dyDescent="0.25">
      <c r="B109" s="380"/>
      <c r="C109" s="16" t="s">
        <v>129</v>
      </c>
      <c r="D109" s="236"/>
      <c r="E109" s="359"/>
      <c r="F109" s="359"/>
      <c r="G109" s="363"/>
      <c r="H109" s="363"/>
      <c r="I109" s="359"/>
      <c r="J109" s="359"/>
      <c r="K109" s="359"/>
      <c r="L109" s="359"/>
      <c r="M109" s="364">
        <f>M107+M108</f>
        <v>10970</v>
      </c>
      <c r="N109" s="365"/>
    </row>
    <row r="110" spans="2:14" ht="26.25" customHeight="1" x14ac:dyDescent="0.2">
      <c r="B110" s="387"/>
      <c r="C110" s="388"/>
      <c r="D110" s="407"/>
      <c r="E110" s="368"/>
      <c r="F110" s="368"/>
      <c r="G110" s="366"/>
      <c r="H110" s="366"/>
      <c r="I110" s="368"/>
      <c r="J110" s="368"/>
      <c r="K110" s="368"/>
      <c r="L110" s="369"/>
    </row>
    <row r="111" spans="2:14" ht="26.25" customHeight="1" x14ac:dyDescent="0.2">
      <c r="B111" s="387"/>
      <c r="C111" s="388"/>
      <c r="D111" s="407"/>
      <c r="E111" s="368"/>
      <c r="F111" s="368"/>
      <c r="G111" s="366"/>
      <c r="H111" s="366"/>
      <c r="I111" s="368"/>
      <c r="J111" s="368"/>
      <c r="K111" s="368"/>
      <c r="L111" s="369"/>
    </row>
    <row r="112" spans="2:14" ht="3.75" customHeight="1" thickBot="1" x14ac:dyDescent="0.25">
      <c r="B112" s="387"/>
      <c r="C112" s="388"/>
      <c r="D112" s="407"/>
      <c r="E112" s="368"/>
      <c r="F112" s="368"/>
      <c r="G112" s="366"/>
      <c r="H112" s="366"/>
      <c r="I112" s="368"/>
      <c r="J112" s="368"/>
      <c r="K112" s="368"/>
      <c r="L112" s="369"/>
    </row>
    <row r="113" spans="2:14" x14ac:dyDescent="0.2">
      <c r="B113" s="698"/>
      <c r="C113" s="699"/>
      <c r="D113" s="704" t="s">
        <v>0</v>
      </c>
      <c r="E113" s="704"/>
      <c r="F113" s="704"/>
      <c r="G113" s="704"/>
      <c r="H113" s="704"/>
      <c r="I113" s="704"/>
      <c r="J113" s="704"/>
      <c r="K113" s="704"/>
      <c r="L113" s="704"/>
      <c r="M113" s="705"/>
      <c r="N113" s="393"/>
    </row>
    <row r="114" spans="2:14" ht="7.5" customHeight="1" x14ac:dyDescent="0.2">
      <c r="B114" s="700"/>
      <c r="C114" s="701"/>
      <c r="D114" s="706"/>
      <c r="E114" s="706"/>
      <c r="F114" s="706"/>
      <c r="G114" s="706"/>
      <c r="H114" s="706"/>
      <c r="I114" s="706"/>
      <c r="J114" s="706"/>
      <c r="K114" s="706"/>
      <c r="L114" s="706"/>
      <c r="M114" s="707"/>
      <c r="N114" s="450"/>
    </row>
    <row r="115" spans="2:14" x14ac:dyDescent="0.2">
      <c r="B115" s="700"/>
      <c r="C115" s="701"/>
      <c r="D115" s="708" t="str">
        <f>D102</f>
        <v>PAGO QUINCENAL DEL 16 AL 31 DE MAYO DE 2025</v>
      </c>
      <c r="E115" s="708"/>
      <c r="F115" s="708"/>
      <c r="G115" s="708"/>
      <c r="H115" s="708"/>
      <c r="I115" s="708"/>
      <c r="J115" s="708"/>
      <c r="K115" s="708"/>
      <c r="L115" s="708"/>
      <c r="M115" s="591"/>
      <c r="N115" s="450"/>
    </row>
    <row r="116" spans="2:14" ht="4.5" customHeight="1" thickBot="1" x14ac:dyDescent="0.25">
      <c r="B116" s="702"/>
      <c r="C116" s="703"/>
      <c r="D116" s="709"/>
      <c r="E116" s="709"/>
      <c r="F116" s="709"/>
      <c r="G116" s="709"/>
      <c r="H116" s="709"/>
      <c r="I116" s="709"/>
      <c r="J116" s="709"/>
      <c r="K116" s="709"/>
      <c r="L116" s="709"/>
      <c r="M116" s="593"/>
      <c r="N116" s="451"/>
    </row>
    <row r="117" spans="2:14" ht="15" customHeight="1" x14ac:dyDescent="0.2">
      <c r="B117" s="689" t="s">
        <v>2</v>
      </c>
      <c r="C117" s="690"/>
      <c r="D117" s="636" t="s">
        <v>60</v>
      </c>
      <c r="E117" s="712"/>
      <c r="F117" s="712"/>
      <c r="G117" s="712"/>
      <c r="H117" s="712"/>
      <c r="I117" s="712"/>
      <c r="J117" s="712"/>
      <c r="K117" s="712"/>
      <c r="L117" s="712"/>
      <c r="M117" s="637"/>
      <c r="N117" s="450"/>
    </row>
    <row r="118" spans="2:14" ht="4.5" customHeight="1" thickBot="1" x14ac:dyDescent="0.25">
      <c r="B118" s="691"/>
      <c r="C118" s="692"/>
      <c r="D118" s="592"/>
      <c r="E118" s="709"/>
      <c r="F118" s="709"/>
      <c r="G118" s="709"/>
      <c r="H118" s="709"/>
      <c r="I118" s="709"/>
      <c r="J118" s="709"/>
      <c r="K118" s="709"/>
      <c r="L118" s="709"/>
      <c r="M118" s="593"/>
      <c r="N118" s="451"/>
    </row>
    <row r="119" spans="2:14" ht="34.5" thickBot="1" x14ac:dyDescent="0.25">
      <c r="B119" s="176" t="s">
        <v>11</v>
      </c>
      <c r="C119" s="456" t="s">
        <v>4</v>
      </c>
      <c r="D119" s="441" t="s">
        <v>13</v>
      </c>
      <c r="E119" s="442" t="s">
        <v>28</v>
      </c>
      <c r="F119" s="443" t="s">
        <v>5</v>
      </c>
      <c r="G119" s="443" t="s">
        <v>6</v>
      </c>
      <c r="H119" s="444" t="s">
        <v>7</v>
      </c>
      <c r="I119" s="457" t="s">
        <v>89</v>
      </c>
      <c r="J119" s="457" t="s">
        <v>8</v>
      </c>
      <c r="K119" s="445" t="s">
        <v>105</v>
      </c>
      <c r="L119" s="445" t="s">
        <v>215</v>
      </c>
      <c r="M119" s="443" t="s">
        <v>9</v>
      </c>
      <c r="N119" s="441" t="s">
        <v>10</v>
      </c>
    </row>
    <row r="120" spans="2:14" ht="36.75" thickBot="1" x14ac:dyDescent="0.25">
      <c r="B120" s="371">
        <v>35</v>
      </c>
      <c r="C120" s="401" t="s">
        <v>61</v>
      </c>
      <c r="D120" s="372" t="s">
        <v>62</v>
      </c>
      <c r="E120" s="358">
        <f>5075/15</f>
        <v>338.33333333333331</v>
      </c>
      <c r="F120" s="358">
        <f t="shared" ref="F120:F125" si="15">ROUND(E120*G120,0)</f>
        <v>5075</v>
      </c>
      <c r="G120" s="392">
        <v>15</v>
      </c>
      <c r="H120" s="392"/>
      <c r="I120" s="374"/>
      <c r="J120" s="358"/>
      <c r="K120" s="385"/>
      <c r="L120" s="374"/>
      <c r="M120" s="385">
        <f t="shared" ref="M120:M125" si="16">F120+I120+K120</f>
        <v>5075</v>
      </c>
      <c r="N120" s="393"/>
    </row>
    <row r="121" spans="2:14" ht="36.75" thickBot="1" x14ac:dyDescent="0.25">
      <c r="B121" s="371">
        <v>36</v>
      </c>
      <c r="C121" s="401" t="s">
        <v>206</v>
      </c>
      <c r="D121" s="372" t="s">
        <v>62</v>
      </c>
      <c r="E121" s="358">
        <v>283.33</v>
      </c>
      <c r="F121" s="358">
        <f t="shared" si="15"/>
        <v>4250</v>
      </c>
      <c r="G121" s="392">
        <v>15</v>
      </c>
      <c r="H121" s="392"/>
      <c r="I121" s="374"/>
      <c r="J121" s="358"/>
      <c r="K121" s="385"/>
      <c r="L121" s="374"/>
      <c r="M121" s="385">
        <f t="shared" si="16"/>
        <v>4250</v>
      </c>
      <c r="N121" s="393"/>
    </row>
    <row r="122" spans="2:14" ht="36.75" thickBot="1" x14ac:dyDescent="0.25">
      <c r="B122" s="371">
        <v>37</v>
      </c>
      <c r="C122" s="401" t="s">
        <v>207</v>
      </c>
      <c r="D122" s="372" t="s">
        <v>62</v>
      </c>
      <c r="E122" s="358">
        <v>283.33</v>
      </c>
      <c r="F122" s="358">
        <f t="shared" si="15"/>
        <v>4250</v>
      </c>
      <c r="G122" s="392">
        <v>15</v>
      </c>
      <c r="H122" s="392"/>
      <c r="I122" s="374"/>
      <c r="J122" s="358"/>
      <c r="K122" s="385"/>
      <c r="L122" s="374"/>
      <c r="M122" s="385">
        <f t="shared" si="16"/>
        <v>4250</v>
      </c>
      <c r="N122" s="393"/>
    </row>
    <row r="123" spans="2:14" ht="36.75" thickBot="1" x14ac:dyDescent="0.25">
      <c r="B123" s="371">
        <v>38</v>
      </c>
      <c r="C123" s="391" t="s">
        <v>208</v>
      </c>
      <c r="D123" s="372" t="s">
        <v>62</v>
      </c>
      <c r="E123" s="358">
        <v>283.33</v>
      </c>
      <c r="F123" s="358">
        <f t="shared" si="15"/>
        <v>4250</v>
      </c>
      <c r="G123" s="392">
        <v>15</v>
      </c>
      <c r="H123" s="392"/>
      <c r="I123" s="374"/>
      <c r="J123" s="358"/>
      <c r="K123" s="385"/>
      <c r="L123" s="374"/>
      <c r="M123" s="385">
        <f t="shared" si="16"/>
        <v>4250</v>
      </c>
      <c r="N123" s="393"/>
    </row>
    <row r="124" spans="2:14" ht="36.75" thickBot="1" x14ac:dyDescent="0.25">
      <c r="B124" s="371">
        <v>39</v>
      </c>
      <c r="C124" s="391" t="s">
        <v>209</v>
      </c>
      <c r="D124" s="372" t="s">
        <v>62</v>
      </c>
      <c r="E124" s="358">
        <v>283.33</v>
      </c>
      <c r="F124" s="358">
        <f t="shared" si="15"/>
        <v>4250</v>
      </c>
      <c r="G124" s="392">
        <v>15</v>
      </c>
      <c r="H124" s="392"/>
      <c r="I124" s="374"/>
      <c r="J124" s="358"/>
      <c r="K124" s="385"/>
      <c r="L124" s="374"/>
      <c r="M124" s="385">
        <f t="shared" si="16"/>
        <v>4250</v>
      </c>
      <c r="N124" s="393"/>
    </row>
    <row r="125" spans="2:14" ht="27.75" customHeight="1" thickBot="1" x14ac:dyDescent="0.25">
      <c r="B125" s="370">
        <v>40</v>
      </c>
      <c r="C125" s="395" t="s">
        <v>140</v>
      </c>
      <c r="D125" s="194" t="s">
        <v>64</v>
      </c>
      <c r="E125" s="358">
        <f>3662.4/15</f>
        <v>244.16</v>
      </c>
      <c r="F125" s="358">
        <f t="shared" si="15"/>
        <v>3662</v>
      </c>
      <c r="G125" s="360">
        <v>15</v>
      </c>
      <c r="H125" s="360"/>
      <c r="I125" s="359"/>
      <c r="J125" s="358"/>
      <c r="K125" s="358"/>
      <c r="L125" s="359"/>
      <c r="M125" s="358">
        <f t="shared" si="16"/>
        <v>3662</v>
      </c>
      <c r="N125" s="361"/>
    </row>
    <row r="126" spans="2:14" ht="17.25" customHeight="1" thickBot="1" x14ac:dyDescent="0.25">
      <c r="B126" s="380"/>
      <c r="C126" s="356" t="s">
        <v>129</v>
      </c>
      <c r="D126" s="236"/>
      <c r="E126" s="359"/>
      <c r="F126" s="359"/>
      <c r="G126" s="363"/>
      <c r="H126" s="363"/>
      <c r="I126" s="359"/>
      <c r="J126" s="359"/>
      <c r="K126" s="359"/>
      <c r="L126" s="359"/>
      <c r="M126" s="364">
        <f>SUM(M120:M125)</f>
        <v>25737</v>
      </c>
      <c r="N126" s="365"/>
    </row>
    <row r="127" spans="2:14" ht="17.25" customHeight="1" x14ac:dyDescent="0.2">
      <c r="B127" s="387"/>
      <c r="C127" s="367"/>
      <c r="D127" s="407"/>
      <c r="E127" s="368"/>
      <c r="F127" s="368"/>
      <c r="G127" s="366"/>
      <c r="H127" s="366"/>
      <c r="I127" s="368"/>
      <c r="J127" s="368"/>
      <c r="K127" s="368"/>
      <c r="L127" s="369"/>
    </row>
    <row r="128" spans="2:14" ht="1.5" customHeight="1" thickBot="1" x14ac:dyDescent="0.25"/>
    <row r="129" spans="2:14" x14ac:dyDescent="0.2">
      <c r="B129" s="698"/>
      <c r="C129" s="699"/>
      <c r="D129" s="704" t="s">
        <v>0</v>
      </c>
      <c r="E129" s="704"/>
      <c r="F129" s="704"/>
      <c r="G129" s="704"/>
      <c r="H129" s="704"/>
      <c r="I129" s="704"/>
      <c r="J129" s="704"/>
      <c r="K129" s="704"/>
      <c r="L129" s="704"/>
      <c r="M129" s="705"/>
      <c r="N129" s="393"/>
    </row>
    <row r="130" spans="2:14" x14ac:dyDescent="0.2">
      <c r="B130" s="700"/>
      <c r="C130" s="701"/>
      <c r="D130" s="706"/>
      <c r="E130" s="706"/>
      <c r="F130" s="706"/>
      <c r="G130" s="706"/>
      <c r="H130" s="706"/>
      <c r="I130" s="706"/>
      <c r="J130" s="706"/>
      <c r="K130" s="706"/>
      <c r="L130" s="706"/>
      <c r="M130" s="707"/>
      <c r="N130" s="450"/>
    </row>
    <row r="131" spans="2:14" x14ac:dyDescent="0.2">
      <c r="B131" s="700"/>
      <c r="C131" s="701"/>
      <c r="D131" s="708" t="str">
        <f>D115</f>
        <v>PAGO QUINCENAL DEL 16 AL 31 DE MAYO DE 2025</v>
      </c>
      <c r="E131" s="708"/>
      <c r="F131" s="708"/>
      <c r="G131" s="708"/>
      <c r="H131" s="708"/>
      <c r="I131" s="708"/>
      <c r="J131" s="708"/>
      <c r="K131" s="708"/>
      <c r="L131" s="708"/>
      <c r="M131" s="591"/>
      <c r="N131" s="450"/>
    </row>
    <row r="132" spans="2:14" ht="12" customHeight="1" thickBot="1" x14ac:dyDescent="0.25">
      <c r="B132" s="702"/>
      <c r="C132" s="703"/>
      <c r="D132" s="709"/>
      <c r="E132" s="709"/>
      <c r="F132" s="709"/>
      <c r="G132" s="709"/>
      <c r="H132" s="709"/>
      <c r="I132" s="709"/>
      <c r="J132" s="709"/>
      <c r="K132" s="709"/>
      <c r="L132" s="709"/>
      <c r="M132" s="593"/>
      <c r="N132" s="451"/>
    </row>
    <row r="133" spans="2:14" ht="15" customHeight="1" x14ac:dyDescent="0.2">
      <c r="B133" s="689" t="s">
        <v>2</v>
      </c>
      <c r="C133" s="690"/>
      <c r="D133" s="689" t="s">
        <v>65</v>
      </c>
      <c r="E133" s="693"/>
      <c r="F133" s="693"/>
      <c r="G133" s="693"/>
      <c r="H133" s="693"/>
      <c r="I133" s="693"/>
      <c r="J133" s="693"/>
      <c r="K133" s="693"/>
      <c r="L133" s="693"/>
      <c r="M133" s="690"/>
      <c r="N133" s="450"/>
    </row>
    <row r="134" spans="2:14" ht="15.75" customHeight="1" thickBot="1" x14ac:dyDescent="0.25">
      <c r="B134" s="691"/>
      <c r="C134" s="692"/>
      <c r="D134" s="691"/>
      <c r="E134" s="694"/>
      <c r="F134" s="694"/>
      <c r="G134" s="694"/>
      <c r="H134" s="694"/>
      <c r="I134" s="694"/>
      <c r="J134" s="694"/>
      <c r="K134" s="694"/>
      <c r="L134" s="694"/>
      <c r="M134" s="692"/>
      <c r="N134" s="451"/>
    </row>
    <row r="135" spans="2:14" ht="34.5" thickBot="1" x14ac:dyDescent="0.25">
      <c r="B135" s="176" t="s">
        <v>11</v>
      </c>
      <c r="C135" s="456" t="s">
        <v>4</v>
      </c>
      <c r="D135" s="441" t="s">
        <v>13</v>
      </c>
      <c r="E135" s="442" t="s">
        <v>28</v>
      </c>
      <c r="F135" s="443" t="s">
        <v>5</v>
      </c>
      <c r="G135" s="443" t="s">
        <v>6</v>
      </c>
      <c r="H135" s="444" t="s">
        <v>7</v>
      </c>
      <c r="I135" s="442" t="s">
        <v>89</v>
      </c>
      <c r="J135" s="444" t="s">
        <v>8</v>
      </c>
      <c r="K135" s="445" t="s">
        <v>105</v>
      </c>
      <c r="L135" s="445" t="s">
        <v>215</v>
      </c>
      <c r="M135" s="443" t="s">
        <v>9</v>
      </c>
      <c r="N135" s="441" t="s">
        <v>10</v>
      </c>
    </row>
    <row r="136" spans="2:14" ht="22.5" customHeight="1" thickBot="1" x14ac:dyDescent="0.25">
      <c r="B136" s="371">
        <v>41</v>
      </c>
      <c r="C136" s="401" t="s">
        <v>66</v>
      </c>
      <c r="D136" s="372" t="s">
        <v>67</v>
      </c>
      <c r="E136" s="358">
        <v>330.33333333333331</v>
      </c>
      <c r="F136" s="358">
        <f>ROUND(E136*G136,0)</f>
        <v>4955</v>
      </c>
      <c r="G136" s="392">
        <v>15</v>
      </c>
      <c r="H136" s="392"/>
      <c r="I136" s="374"/>
      <c r="J136" s="384">
        <v>2</v>
      </c>
      <c r="K136" s="385">
        <f>ROUND((E136*2)*J136,0)</f>
        <v>1321</v>
      </c>
      <c r="L136" s="358"/>
      <c r="M136" s="358">
        <f>F136+I136+K136</f>
        <v>6276</v>
      </c>
      <c r="N136" s="385"/>
    </row>
    <row r="137" spans="2:14" ht="21" customHeight="1" thickBot="1" x14ac:dyDescent="0.25">
      <c r="B137" s="370">
        <v>42</v>
      </c>
      <c r="C137" s="395" t="s">
        <v>68</v>
      </c>
      <c r="D137" s="194" t="s">
        <v>67</v>
      </c>
      <c r="E137" s="358">
        <v>330.33333333333331</v>
      </c>
      <c r="F137" s="358">
        <f>ROUND(E137*G137,0)</f>
        <v>4955</v>
      </c>
      <c r="G137" s="360">
        <v>15</v>
      </c>
      <c r="H137" s="360"/>
      <c r="I137" s="359"/>
      <c r="J137" s="384">
        <v>2</v>
      </c>
      <c r="K137" s="385">
        <f>ROUND((E137*2)*J137,0)</f>
        <v>1321</v>
      </c>
      <c r="L137" s="374">
        <v>500</v>
      </c>
      <c r="M137" s="358">
        <f>F137+I137+K137-L137</f>
        <v>5776</v>
      </c>
      <c r="N137" s="358"/>
    </row>
    <row r="138" spans="2:14" ht="16.5" customHeight="1" thickBot="1" x14ac:dyDescent="0.25">
      <c r="B138" s="397"/>
      <c r="C138" s="356" t="s">
        <v>129</v>
      </c>
      <c r="D138" s="695"/>
      <c r="E138" s="696"/>
      <c r="F138" s="696"/>
      <c r="G138" s="696"/>
      <c r="H138" s="696"/>
      <c r="I138" s="696"/>
      <c r="J138" s="696"/>
      <c r="K138" s="697"/>
      <c r="L138" s="398"/>
      <c r="M138" s="454">
        <f>M137+M136</f>
        <v>12052</v>
      </c>
      <c r="N138" s="361"/>
    </row>
    <row r="139" spans="2:14" ht="24" customHeight="1" thickBot="1" x14ac:dyDescent="0.25">
      <c r="F139" s="400"/>
    </row>
    <row r="140" spans="2:14" x14ac:dyDescent="0.2">
      <c r="B140" s="698"/>
      <c r="C140" s="699"/>
      <c r="D140" s="704" t="s">
        <v>0</v>
      </c>
      <c r="E140" s="704"/>
      <c r="F140" s="704"/>
      <c r="G140" s="704"/>
      <c r="H140" s="704"/>
      <c r="I140" s="704"/>
      <c r="J140" s="704"/>
      <c r="K140" s="704"/>
      <c r="L140" s="704"/>
      <c r="M140" s="705"/>
      <c r="N140" s="393"/>
    </row>
    <row r="141" spans="2:14" ht="5.25" customHeight="1" x14ac:dyDescent="0.2">
      <c r="B141" s="700"/>
      <c r="C141" s="701"/>
      <c r="D141" s="706"/>
      <c r="E141" s="706"/>
      <c r="F141" s="706"/>
      <c r="G141" s="706"/>
      <c r="H141" s="706"/>
      <c r="I141" s="706"/>
      <c r="J141" s="706"/>
      <c r="K141" s="706"/>
      <c r="L141" s="706"/>
      <c r="M141" s="707"/>
      <c r="N141" s="450"/>
    </row>
    <row r="142" spans="2:14" ht="18" customHeight="1" x14ac:dyDescent="0.2">
      <c r="B142" s="700"/>
      <c r="C142" s="701"/>
      <c r="D142" s="708" t="str">
        <f>D115</f>
        <v>PAGO QUINCENAL DEL 16 AL 31 DE MAYO DE 2025</v>
      </c>
      <c r="E142" s="708"/>
      <c r="F142" s="708"/>
      <c r="G142" s="708"/>
      <c r="H142" s="708"/>
      <c r="I142" s="708"/>
      <c r="J142" s="708"/>
      <c r="K142" s="708"/>
      <c r="L142" s="708"/>
      <c r="M142" s="591"/>
      <c r="N142" s="450"/>
    </row>
    <row r="143" spans="2:14" ht="5.25" customHeight="1" thickBot="1" x14ac:dyDescent="0.25">
      <c r="B143" s="702"/>
      <c r="C143" s="703"/>
      <c r="D143" s="709"/>
      <c r="E143" s="709"/>
      <c r="F143" s="709"/>
      <c r="G143" s="709"/>
      <c r="H143" s="709"/>
      <c r="I143" s="709"/>
      <c r="J143" s="709"/>
      <c r="K143" s="709"/>
      <c r="L143" s="709"/>
      <c r="M143" s="593"/>
      <c r="N143" s="451"/>
    </row>
    <row r="144" spans="2:14" ht="15" customHeight="1" x14ac:dyDescent="0.2">
      <c r="B144" s="689" t="s">
        <v>2</v>
      </c>
      <c r="C144" s="690"/>
      <c r="D144" s="636" t="s">
        <v>69</v>
      </c>
      <c r="E144" s="712"/>
      <c r="F144" s="712"/>
      <c r="G144" s="712"/>
      <c r="H144" s="712"/>
      <c r="I144" s="712"/>
      <c r="J144" s="712"/>
      <c r="K144" s="712"/>
      <c r="L144" s="712"/>
      <c r="M144" s="637"/>
      <c r="N144" s="450"/>
    </row>
    <row r="145" spans="2:14" ht="8.25" customHeight="1" thickBot="1" x14ac:dyDescent="0.25">
      <c r="B145" s="691"/>
      <c r="C145" s="692"/>
      <c r="D145" s="592"/>
      <c r="E145" s="709"/>
      <c r="F145" s="709"/>
      <c r="G145" s="709"/>
      <c r="H145" s="709"/>
      <c r="I145" s="709"/>
      <c r="J145" s="709"/>
      <c r="K145" s="709"/>
      <c r="L145" s="709"/>
      <c r="M145" s="593"/>
      <c r="N145" s="451"/>
    </row>
    <row r="146" spans="2:14" ht="40.5" customHeight="1" thickBot="1" x14ac:dyDescent="0.25">
      <c r="B146" s="176" t="s">
        <v>11</v>
      </c>
      <c r="C146" s="456" t="s">
        <v>4</v>
      </c>
      <c r="D146" s="441" t="s">
        <v>13</v>
      </c>
      <c r="E146" s="442" t="s">
        <v>28</v>
      </c>
      <c r="F146" s="443" t="s">
        <v>5</v>
      </c>
      <c r="G146" s="443" t="s">
        <v>6</v>
      </c>
      <c r="H146" s="444" t="s">
        <v>7</v>
      </c>
      <c r="I146" s="443" t="s">
        <v>89</v>
      </c>
      <c r="J146" s="443" t="s">
        <v>8</v>
      </c>
      <c r="K146" s="445" t="s">
        <v>105</v>
      </c>
      <c r="L146" s="445" t="s">
        <v>215</v>
      </c>
      <c r="M146" s="443" t="s">
        <v>9</v>
      </c>
      <c r="N146" s="441" t="s">
        <v>10</v>
      </c>
    </row>
    <row r="147" spans="2:14" ht="28.5" customHeight="1" thickBot="1" x14ac:dyDescent="0.25">
      <c r="B147" s="355">
        <v>43</v>
      </c>
      <c r="C147" s="408" t="s">
        <v>157</v>
      </c>
      <c r="D147" s="355" t="s">
        <v>87</v>
      </c>
      <c r="E147" s="390">
        <v>319.2</v>
      </c>
      <c r="F147" s="358">
        <f>ROUND(E147*G147,0)</f>
        <v>4788</v>
      </c>
      <c r="G147" s="392">
        <v>15</v>
      </c>
      <c r="H147" s="392"/>
      <c r="I147" s="374"/>
      <c r="J147" s="358"/>
      <c r="K147" s="385"/>
      <c r="L147" s="374"/>
      <c r="M147" s="385">
        <f>F147+I147+K147</f>
        <v>4788</v>
      </c>
      <c r="N147" s="371"/>
    </row>
    <row r="148" spans="2:14" ht="28.5" customHeight="1" thickBot="1" x14ac:dyDescent="0.25">
      <c r="B148" s="355">
        <v>44</v>
      </c>
      <c r="C148" s="408" t="s">
        <v>196</v>
      </c>
      <c r="D148" s="371" t="s">
        <v>195</v>
      </c>
      <c r="E148" s="390">
        <v>506</v>
      </c>
      <c r="F148" s="358">
        <f>ROUND(E148*G148,0)</f>
        <v>7590</v>
      </c>
      <c r="G148" s="392">
        <v>15</v>
      </c>
      <c r="H148" s="392"/>
      <c r="I148" s="374"/>
      <c r="J148" s="358"/>
      <c r="K148" s="385"/>
      <c r="L148" s="374"/>
      <c r="M148" s="385">
        <f>F148+I148+K148</f>
        <v>7590</v>
      </c>
      <c r="N148" s="371"/>
    </row>
    <row r="149" spans="2:14" ht="28.5" customHeight="1" thickBot="1" x14ac:dyDescent="0.25">
      <c r="B149" s="355">
        <v>45</v>
      </c>
      <c r="C149" s="390" t="s">
        <v>197</v>
      </c>
      <c r="D149" s="371" t="s">
        <v>195</v>
      </c>
      <c r="E149" s="390">
        <v>506</v>
      </c>
      <c r="F149" s="358">
        <f>ROUND(E149*G149,0)</f>
        <v>7590</v>
      </c>
      <c r="G149" s="392">
        <v>15</v>
      </c>
      <c r="H149" s="392"/>
      <c r="I149" s="374"/>
      <c r="J149" s="358"/>
      <c r="K149" s="385"/>
      <c r="L149" s="374"/>
      <c r="M149" s="385">
        <f>F149+I149+K149</f>
        <v>7590</v>
      </c>
      <c r="N149" s="371"/>
    </row>
    <row r="150" spans="2:14" ht="26.25" customHeight="1" thickBot="1" x14ac:dyDescent="0.25">
      <c r="B150" s="355">
        <v>46</v>
      </c>
      <c r="C150" s="409" t="s">
        <v>198</v>
      </c>
      <c r="D150" s="371" t="s">
        <v>195</v>
      </c>
      <c r="E150" s="390">
        <v>506</v>
      </c>
      <c r="F150" s="358">
        <f>ROUND(E150*G150,0)</f>
        <v>7590</v>
      </c>
      <c r="G150" s="392">
        <v>15</v>
      </c>
      <c r="H150" s="392"/>
      <c r="I150" s="374"/>
      <c r="J150" s="358"/>
      <c r="K150" s="385"/>
      <c r="L150" s="374"/>
      <c r="M150" s="385">
        <f>F150+I150+K150</f>
        <v>7590</v>
      </c>
      <c r="N150" s="371"/>
    </row>
    <row r="151" spans="2:14" ht="28.5" customHeight="1" thickBot="1" x14ac:dyDescent="0.25">
      <c r="B151" s="371">
        <v>47</v>
      </c>
      <c r="C151" s="391" t="s">
        <v>148</v>
      </c>
      <c r="D151" s="466" t="s">
        <v>141</v>
      </c>
      <c r="E151" s="385">
        <v>460</v>
      </c>
      <c r="F151" s="358">
        <f>ROUND(E151*G151,0)</f>
        <v>6900</v>
      </c>
      <c r="G151" s="392">
        <v>15</v>
      </c>
      <c r="H151" s="392"/>
      <c r="I151" s="374"/>
      <c r="J151" s="358"/>
      <c r="K151" s="385"/>
      <c r="L151" s="374"/>
      <c r="M151" s="385">
        <f>F151+I151+K151</f>
        <v>6900</v>
      </c>
      <c r="N151" s="393"/>
    </row>
    <row r="152" spans="2:14" ht="17.25" customHeight="1" thickBot="1" x14ac:dyDescent="0.25">
      <c r="B152" s="380"/>
      <c r="C152" s="16" t="s">
        <v>129</v>
      </c>
      <c r="D152" s="644"/>
      <c r="E152" s="645"/>
      <c r="F152" s="645"/>
      <c r="G152" s="645"/>
      <c r="H152" s="645"/>
      <c r="I152" s="645"/>
      <c r="J152" s="645"/>
      <c r="K152" s="646"/>
      <c r="L152" s="436"/>
      <c r="M152" s="364">
        <f>M151+M147+M148+M149+M150</f>
        <v>34458</v>
      </c>
      <c r="N152" s="365"/>
    </row>
    <row r="153" spans="2:14" ht="12.75" thickBot="1" x14ac:dyDescent="0.25"/>
    <row r="154" spans="2:14" x14ac:dyDescent="0.2">
      <c r="B154" s="698"/>
      <c r="C154" s="699"/>
      <c r="D154" s="704" t="s">
        <v>0</v>
      </c>
      <c r="E154" s="704"/>
      <c r="F154" s="704"/>
      <c r="G154" s="704"/>
      <c r="H154" s="704"/>
      <c r="I154" s="704"/>
      <c r="J154" s="704"/>
      <c r="K154" s="704"/>
      <c r="L154" s="704"/>
      <c r="M154" s="705"/>
      <c r="N154" s="393"/>
    </row>
    <row r="155" spans="2:14" x14ac:dyDescent="0.2">
      <c r="B155" s="700"/>
      <c r="C155" s="701"/>
      <c r="D155" s="706"/>
      <c r="E155" s="706"/>
      <c r="F155" s="706"/>
      <c r="G155" s="706"/>
      <c r="H155" s="706"/>
      <c r="I155" s="706"/>
      <c r="J155" s="706"/>
      <c r="K155" s="706"/>
      <c r="L155" s="706"/>
      <c r="M155" s="707"/>
      <c r="N155" s="450"/>
    </row>
    <row r="156" spans="2:14" x14ac:dyDescent="0.2">
      <c r="B156" s="700"/>
      <c r="C156" s="701"/>
      <c r="D156" s="708" t="str">
        <f>D142</f>
        <v>PAGO QUINCENAL DEL 16 AL 31 DE MAYO DE 2025</v>
      </c>
      <c r="E156" s="708"/>
      <c r="F156" s="708"/>
      <c r="G156" s="708"/>
      <c r="H156" s="708"/>
      <c r="I156" s="708"/>
      <c r="J156" s="708"/>
      <c r="K156" s="708"/>
      <c r="L156" s="708"/>
      <c r="M156" s="591"/>
      <c r="N156" s="450"/>
    </row>
    <row r="157" spans="2:14" ht="19.5" customHeight="1" thickBot="1" x14ac:dyDescent="0.25">
      <c r="B157" s="702"/>
      <c r="C157" s="703"/>
      <c r="D157" s="709"/>
      <c r="E157" s="709"/>
      <c r="F157" s="709"/>
      <c r="G157" s="709"/>
      <c r="H157" s="709"/>
      <c r="I157" s="709"/>
      <c r="J157" s="709"/>
      <c r="K157" s="709"/>
      <c r="L157" s="709"/>
      <c r="M157" s="593"/>
      <c r="N157" s="451"/>
    </row>
    <row r="158" spans="2:14" ht="15" customHeight="1" x14ac:dyDescent="0.2">
      <c r="B158" s="689" t="s">
        <v>2</v>
      </c>
      <c r="C158" s="690"/>
      <c r="D158" s="636" t="s">
        <v>79</v>
      </c>
      <c r="E158" s="712"/>
      <c r="F158" s="712"/>
      <c r="G158" s="712"/>
      <c r="H158" s="712"/>
      <c r="I158" s="712"/>
      <c r="J158" s="712"/>
      <c r="K158" s="712"/>
      <c r="L158" s="712"/>
      <c r="M158" s="637"/>
      <c r="N158" s="450"/>
    </row>
    <row r="159" spans="2:14" ht="15.75" customHeight="1" thickBot="1" x14ac:dyDescent="0.25">
      <c r="B159" s="691"/>
      <c r="C159" s="692"/>
      <c r="D159" s="592"/>
      <c r="E159" s="709"/>
      <c r="F159" s="709"/>
      <c r="G159" s="709"/>
      <c r="H159" s="709"/>
      <c r="I159" s="709"/>
      <c r="J159" s="709"/>
      <c r="K159" s="709"/>
      <c r="L159" s="709"/>
      <c r="M159" s="593"/>
      <c r="N159" s="451"/>
    </row>
    <row r="160" spans="2:14" ht="34.5" thickBot="1" x14ac:dyDescent="0.25">
      <c r="B160" s="176" t="s">
        <v>11</v>
      </c>
      <c r="C160" s="456" t="s">
        <v>4</v>
      </c>
      <c r="D160" s="441" t="s">
        <v>13</v>
      </c>
      <c r="E160" s="442" t="s">
        <v>28</v>
      </c>
      <c r="F160" s="443" t="s">
        <v>5</v>
      </c>
      <c r="G160" s="443" t="s">
        <v>6</v>
      </c>
      <c r="H160" s="444" t="s">
        <v>7</v>
      </c>
      <c r="I160" s="457" t="s">
        <v>89</v>
      </c>
      <c r="J160" s="457" t="s">
        <v>8</v>
      </c>
      <c r="K160" s="445" t="s">
        <v>105</v>
      </c>
      <c r="L160" s="445" t="s">
        <v>215</v>
      </c>
      <c r="M160" s="443" t="s">
        <v>9</v>
      </c>
      <c r="N160" s="441" t="s">
        <v>10</v>
      </c>
    </row>
    <row r="161" spans="2:14" ht="36.75" thickBot="1" x14ac:dyDescent="0.25">
      <c r="B161" s="370">
        <v>48</v>
      </c>
      <c r="C161" s="410" t="s">
        <v>75</v>
      </c>
      <c r="D161" s="194" t="s">
        <v>80</v>
      </c>
      <c r="E161" s="358">
        <v>338.4</v>
      </c>
      <c r="F161" s="358">
        <f>ROUND(E161*G161,0)</f>
        <v>5076</v>
      </c>
      <c r="G161" s="360">
        <v>15</v>
      </c>
      <c r="H161" s="360"/>
      <c r="I161" s="359"/>
      <c r="J161" s="358"/>
      <c r="K161" s="358"/>
      <c r="L161" s="359">
        <v>500</v>
      </c>
      <c r="M161" s="358">
        <f>F161+I161+K161-L161</f>
        <v>4576</v>
      </c>
      <c r="N161" s="361"/>
    </row>
    <row r="162" spans="2:14" ht="15" customHeight="1" thickBot="1" x14ac:dyDescent="0.25">
      <c r="B162" s="397"/>
      <c r="C162" s="356" t="s">
        <v>129</v>
      </c>
      <c r="D162" s="695"/>
      <c r="E162" s="696"/>
      <c r="F162" s="696"/>
      <c r="G162" s="696"/>
      <c r="H162" s="696"/>
      <c r="I162" s="696"/>
      <c r="J162" s="696"/>
      <c r="K162" s="697"/>
      <c r="L162" s="439"/>
      <c r="M162" s="398">
        <f>M161</f>
        <v>4576</v>
      </c>
      <c r="N162" s="365"/>
    </row>
    <row r="163" spans="2:14" ht="15" customHeight="1" x14ac:dyDescent="0.2">
      <c r="C163" s="367"/>
      <c r="D163" s="366"/>
      <c r="E163" s="366"/>
      <c r="F163" s="366"/>
      <c r="G163" s="366"/>
      <c r="H163" s="366"/>
      <c r="I163" s="366"/>
      <c r="J163" s="366"/>
      <c r="K163" s="366"/>
      <c r="L163" s="399"/>
    </row>
    <row r="164" spans="2:14" ht="15" customHeight="1" x14ac:dyDescent="0.2">
      <c r="C164" s="367"/>
      <c r="D164" s="366"/>
      <c r="E164" s="366"/>
      <c r="F164" s="366"/>
      <c r="G164" s="366"/>
      <c r="H164" s="366"/>
      <c r="I164" s="366"/>
      <c r="J164" s="366"/>
      <c r="K164" s="366"/>
      <c r="L164" s="399"/>
    </row>
    <row r="165" spans="2:14" ht="10.5" customHeight="1" thickBot="1" x14ac:dyDescent="0.25"/>
    <row r="166" spans="2:14" x14ac:dyDescent="0.2">
      <c r="B166" s="698"/>
      <c r="C166" s="699"/>
      <c r="D166" s="704" t="s">
        <v>0</v>
      </c>
      <c r="E166" s="704"/>
      <c r="F166" s="704"/>
      <c r="G166" s="704"/>
      <c r="H166" s="704"/>
      <c r="I166" s="704"/>
      <c r="J166" s="704"/>
      <c r="K166" s="704"/>
      <c r="L166" s="704"/>
      <c r="M166" s="705"/>
      <c r="N166" s="393"/>
    </row>
    <row r="167" spans="2:14" x14ac:dyDescent="0.2">
      <c r="B167" s="700"/>
      <c r="C167" s="701"/>
      <c r="D167" s="706"/>
      <c r="E167" s="706"/>
      <c r="F167" s="706"/>
      <c r="G167" s="706"/>
      <c r="H167" s="706"/>
      <c r="I167" s="706"/>
      <c r="J167" s="706"/>
      <c r="K167" s="706"/>
      <c r="L167" s="706"/>
      <c r="M167" s="707"/>
      <c r="N167" s="450"/>
    </row>
    <row r="168" spans="2:14" x14ac:dyDescent="0.2">
      <c r="B168" s="700"/>
      <c r="C168" s="701"/>
      <c r="D168" s="708" t="str">
        <f>D156</f>
        <v>PAGO QUINCENAL DEL 16 AL 31 DE MAYO DE 2025</v>
      </c>
      <c r="E168" s="708"/>
      <c r="F168" s="708"/>
      <c r="G168" s="708"/>
      <c r="H168" s="708"/>
      <c r="I168" s="708"/>
      <c r="J168" s="708"/>
      <c r="K168" s="708"/>
      <c r="L168" s="708"/>
      <c r="M168" s="591"/>
      <c r="N168" s="450"/>
    </row>
    <row r="169" spans="2:14" ht="13.5" customHeight="1" thickBot="1" x14ac:dyDescent="0.25">
      <c r="B169" s="702"/>
      <c r="C169" s="703"/>
      <c r="D169" s="709"/>
      <c r="E169" s="709"/>
      <c r="F169" s="709"/>
      <c r="G169" s="709"/>
      <c r="H169" s="709"/>
      <c r="I169" s="709"/>
      <c r="J169" s="709"/>
      <c r="K169" s="709"/>
      <c r="L169" s="709"/>
      <c r="M169" s="593"/>
      <c r="N169" s="451"/>
    </row>
    <row r="170" spans="2:14" ht="15" customHeight="1" x14ac:dyDescent="0.2">
      <c r="B170" s="689" t="s">
        <v>2</v>
      </c>
      <c r="C170" s="690"/>
      <c r="D170" s="636" t="s">
        <v>76</v>
      </c>
      <c r="E170" s="712"/>
      <c r="F170" s="712"/>
      <c r="G170" s="712"/>
      <c r="H170" s="712"/>
      <c r="I170" s="712"/>
      <c r="J170" s="712"/>
      <c r="K170" s="712"/>
      <c r="L170" s="712"/>
      <c r="M170" s="637"/>
      <c r="N170" s="450"/>
    </row>
    <row r="171" spans="2:14" ht="15.75" customHeight="1" thickBot="1" x14ac:dyDescent="0.25">
      <c r="B171" s="691"/>
      <c r="C171" s="692"/>
      <c r="D171" s="592"/>
      <c r="E171" s="709"/>
      <c r="F171" s="709"/>
      <c r="G171" s="709"/>
      <c r="H171" s="709"/>
      <c r="I171" s="709"/>
      <c r="J171" s="709"/>
      <c r="K171" s="709"/>
      <c r="L171" s="709"/>
      <c r="M171" s="593"/>
      <c r="N171" s="451"/>
    </row>
    <row r="172" spans="2:14" ht="34.5" thickBot="1" x14ac:dyDescent="0.25">
      <c r="B172" s="176" t="s">
        <v>11</v>
      </c>
      <c r="C172" s="456" t="s">
        <v>4</v>
      </c>
      <c r="D172" s="441" t="s">
        <v>13</v>
      </c>
      <c r="E172" s="442" t="s">
        <v>28</v>
      </c>
      <c r="F172" s="443" t="s">
        <v>5</v>
      </c>
      <c r="G172" s="443" t="s">
        <v>6</v>
      </c>
      <c r="H172" s="444" t="s">
        <v>7</v>
      </c>
      <c r="I172" s="457" t="s">
        <v>89</v>
      </c>
      <c r="J172" s="457" t="s">
        <v>8</v>
      </c>
      <c r="K172" s="445" t="s">
        <v>105</v>
      </c>
      <c r="L172" s="445" t="s">
        <v>215</v>
      </c>
      <c r="M172" s="443" t="s">
        <v>9</v>
      </c>
      <c r="N172" s="441" t="s">
        <v>10</v>
      </c>
    </row>
    <row r="173" spans="2:14" ht="24.75" thickBot="1" x14ac:dyDescent="0.25">
      <c r="B173" s="370">
        <v>49</v>
      </c>
      <c r="C173" s="410" t="s">
        <v>77</v>
      </c>
      <c r="D173" s="194" t="s">
        <v>76</v>
      </c>
      <c r="E173" s="358">
        <f>6347.25/15</f>
        <v>423.15</v>
      </c>
      <c r="F173" s="358">
        <f>ROUND(E173*G173,0)</f>
        <v>6347</v>
      </c>
      <c r="G173" s="360">
        <v>15</v>
      </c>
      <c r="H173" s="360"/>
      <c r="I173" s="359"/>
      <c r="J173" s="358"/>
      <c r="K173" s="358"/>
      <c r="L173" s="359"/>
      <c r="M173" s="358">
        <f>F173+I173+K173</f>
        <v>6347</v>
      </c>
      <c r="N173" s="361"/>
    </row>
    <row r="174" spans="2:14" ht="18.75" customHeight="1" thickBot="1" x14ac:dyDescent="0.25">
      <c r="B174" s="397"/>
      <c r="C174" s="356" t="s">
        <v>131</v>
      </c>
      <c r="D174" s="695"/>
      <c r="E174" s="696"/>
      <c r="F174" s="696"/>
      <c r="G174" s="696"/>
      <c r="H174" s="696"/>
      <c r="I174" s="696"/>
      <c r="J174" s="696"/>
      <c r="K174" s="697"/>
      <c r="L174" s="439"/>
      <c r="M174" s="398">
        <f>M173</f>
        <v>6347</v>
      </c>
      <c r="N174" s="365"/>
    </row>
    <row r="175" spans="2:14" ht="18.75" customHeight="1" x14ac:dyDescent="0.2">
      <c r="C175" s="367"/>
      <c r="D175" s="366"/>
      <c r="E175" s="366"/>
      <c r="F175" s="366"/>
      <c r="G175" s="366"/>
      <c r="H175" s="366"/>
      <c r="I175" s="366"/>
      <c r="J175" s="366"/>
      <c r="K175" s="366"/>
      <c r="L175" s="399"/>
    </row>
    <row r="176" spans="2:14" ht="6" customHeight="1" thickBot="1" x14ac:dyDescent="0.25"/>
    <row r="177" spans="2:14" x14ac:dyDescent="0.2">
      <c r="B177" s="698"/>
      <c r="C177" s="699"/>
      <c r="D177" s="704" t="s">
        <v>0</v>
      </c>
      <c r="E177" s="704"/>
      <c r="F177" s="704"/>
      <c r="G177" s="704"/>
      <c r="H177" s="704"/>
      <c r="I177" s="704"/>
      <c r="J177" s="704"/>
      <c r="K177" s="704"/>
      <c r="L177" s="704"/>
      <c r="M177" s="705"/>
      <c r="N177" s="393"/>
    </row>
    <row r="178" spans="2:14" x14ac:dyDescent="0.2">
      <c r="B178" s="700"/>
      <c r="C178" s="701"/>
      <c r="D178" s="706"/>
      <c r="E178" s="706"/>
      <c r="F178" s="706"/>
      <c r="G178" s="706"/>
      <c r="H178" s="706"/>
      <c r="I178" s="706"/>
      <c r="J178" s="706"/>
      <c r="K178" s="706"/>
      <c r="L178" s="706"/>
      <c r="M178" s="707"/>
      <c r="N178" s="450"/>
    </row>
    <row r="179" spans="2:14" x14ac:dyDescent="0.2">
      <c r="B179" s="700"/>
      <c r="C179" s="701"/>
      <c r="D179" s="708" t="str">
        <f>D168</f>
        <v>PAGO QUINCENAL DEL 16 AL 31 DE MAYO DE 2025</v>
      </c>
      <c r="E179" s="708"/>
      <c r="F179" s="708"/>
      <c r="G179" s="708"/>
      <c r="H179" s="708"/>
      <c r="I179" s="708"/>
      <c r="J179" s="708"/>
      <c r="K179" s="708"/>
      <c r="L179" s="708"/>
      <c r="M179" s="591"/>
      <c r="N179" s="450"/>
    </row>
    <row r="180" spans="2:14" ht="18" customHeight="1" thickBot="1" x14ac:dyDescent="0.25">
      <c r="B180" s="702"/>
      <c r="C180" s="703"/>
      <c r="D180" s="709"/>
      <c r="E180" s="709"/>
      <c r="F180" s="709"/>
      <c r="G180" s="709"/>
      <c r="H180" s="709"/>
      <c r="I180" s="709"/>
      <c r="J180" s="709"/>
      <c r="K180" s="709"/>
      <c r="L180" s="709"/>
      <c r="M180" s="593"/>
      <c r="N180" s="451"/>
    </row>
    <row r="181" spans="2:14" ht="15" customHeight="1" x14ac:dyDescent="0.2">
      <c r="B181" s="689" t="s">
        <v>2</v>
      </c>
      <c r="C181" s="690"/>
      <c r="D181" s="636" t="s">
        <v>78</v>
      </c>
      <c r="E181" s="712"/>
      <c r="F181" s="712"/>
      <c r="G181" s="712"/>
      <c r="H181" s="712"/>
      <c r="I181" s="712"/>
      <c r="J181" s="712"/>
      <c r="K181" s="712"/>
      <c r="L181" s="712"/>
      <c r="M181" s="637"/>
      <c r="N181" s="450"/>
    </row>
    <row r="182" spans="2:14" ht="15.75" customHeight="1" thickBot="1" x14ac:dyDescent="0.25">
      <c r="B182" s="691"/>
      <c r="C182" s="692"/>
      <c r="D182" s="592"/>
      <c r="E182" s="709"/>
      <c r="F182" s="709"/>
      <c r="G182" s="709"/>
      <c r="H182" s="709"/>
      <c r="I182" s="709"/>
      <c r="J182" s="709"/>
      <c r="K182" s="709"/>
      <c r="L182" s="709"/>
      <c r="M182" s="593"/>
      <c r="N182" s="451"/>
    </row>
    <row r="183" spans="2:14" ht="34.5" thickBot="1" x14ac:dyDescent="0.25">
      <c r="B183" s="175" t="s">
        <v>11</v>
      </c>
      <c r="C183" s="456" t="s">
        <v>4</v>
      </c>
      <c r="D183" s="441" t="s">
        <v>13</v>
      </c>
      <c r="E183" s="442" t="s">
        <v>28</v>
      </c>
      <c r="F183" s="443" t="s">
        <v>5</v>
      </c>
      <c r="G183" s="443" t="s">
        <v>6</v>
      </c>
      <c r="H183" s="444" t="s">
        <v>7</v>
      </c>
      <c r="I183" s="457" t="s">
        <v>89</v>
      </c>
      <c r="J183" s="457" t="s">
        <v>8</v>
      </c>
      <c r="K183" s="445" t="s">
        <v>105</v>
      </c>
      <c r="L183" s="445" t="s">
        <v>215</v>
      </c>
      <c r="M183" s="443" t="s">
        <v>9</v>
      </c>
      <c r="N183" s="441" t="s">
        <v>10</v>
      </c>
    </row>
    <row r="184" spans="2:14" ht="24.75" thickBot="1" x14ac:dyDescent="0.25">
      <c r="B184" s="370">
        <v>50</v>
      </c>
      <c r="C184" s="411" t="s">
        <v>81</v>
      </c>
      <c r="D184" s="194" t="s">
        <v>82</v>
      </c>
      <c r="E184" s="358">
        <v>319.2</v>
      </c>
      <c r="F184" s="358">
        <f>ROUND(E184*G184,0)</f>
        <v>4788</v>
      </c>
      <c r="G184" s="360">
        <v>15</v>
      </c>
      <c r="H184" s="360"/>
      <c r="I184" s="362"/>
      <c r="J184" s="358"/>
      <c r="K184" s="361"/>
      <c r="L184" s="362"/>
      <c r="M184" s="358">
        <f>F184+I184+K184</f>
        <v>4788</v>
      </c>
      <c r="N184" s="361"/>
    </row>
    <row r="185" spans="2:14" ht="27.75" customHeight="1" thickBot="1" x14ac:dyDescent="0.25">
      <c r="B185" s="380">
        <v>51</v>
      </c>
      <c r="C185" s="412" t="s">
        <v>199</v>
      </c>
      <c r="D185" s="194" t="s">
        <v>200</v>
      </c>
      <c r="E185" s="358">
        <v>319.2</v>
      </c>
      <c r="F185" s="358">
        <f>ROUND(E185*G185,0)</f>
        <v>4788</v>
      </c>
      <c r="G185" s="360">
        <v>15</v>
      </c>
      <c r="H185" s="360"/>
      <c r="I185" s="362"/>
      <c r="J185" s="358"/>
      <c r="K185" s="361"/>
      <c r="L185" s="397"/>
      <c r="M185" s="358">
        <f>F185+I185+K185</f>
        <v>4788</v>
      </c>
      <c r="N185" s="365"/>
    </row>
    <row r="186" spans="2:14" ht="16.5" customHeight="1" thickBot="1" x14ac:dyDescent="0.25">
      <c r="B186" s="397"/>
      <c r="C186" s="356" t="s">
        <v>129</v>
      </c>
      <c r="D186" s="695"/>
      <c r="E186" s="696"/>
      <c r="F186" s="696"/>
      <c r="G186" s="696"/>
      <c r="H186" s="696"/>
      <c r="I186" s="696"/>
      <c r="J186" s="696"/>
      <c r="K186" s="697"/>
      <c r="L186" s="363"/>
      <c r="M186" s="398">
        <f>M184+M185</f>
        <v>9576</v>
      </c>
      <c r="N186" s="365"/>
    </row>
    <row r="187" spans="2:14" ht="16.5" customHeight="1" x14ac:dyDescent="0.2">
      <c r="C187" s="367"/>
      <c r="D187" s="366"/>
      <c r="E187" s="366"/>
      <c r="F187" s="366"/>
      <c r="G187" s="366"/>
      <c r="H187" s="366"/>
      <c r="I187" s="366"/>
      <c r="J187" s="366"/>
      <c r="K187" s="366"/>
      <c r="L187" s="399"/>
    </row>
    <row r="188" spans="2:14" ht="16.5" customHeight="1" x14ac:dyDescent="0.2">
      <c r="C188" s="367"/>
      <c r="D188" s="366"/>
      <c r="E188" s="366"/>
      <c r="F188" s="366"/>
      <c r="G188" s="366"/>
      <c r="H188" s="366"/>
      <c r="I188" s="366"/>
      <c r="J188" s="366"/>
      <c r="K188" s="366"/>
      <c r="L188" s="399"/>
    </row>
    <row r="189" spans="2:14" ht="16.5" customHeight="1" x14ac:dyDescent="0.2">
      <c r="C189" s="367"/>
      <c r="D189" s="366"/>
      <c r="E189" s="366"/>
      <c r="F189" s="366"/>
      <c r="G189" s="366"/>
      <c r="H189" s="366"/>
      <c r="I189" s="366"/>
      <c r="J189" s="366"/>
      <c r="K189" s="366"/>
      <c r="L189" s="399"/>
    </row>
    <row r="190" spans="2:14" ht="16.5" customHeight="1" x14ac:dyDescent="0.2">
      <c r="C190" s="367"/>
      <c r="D190" s="366"/>
      <c r="E190" s="366"/>
      <c r="F190" s="366"/>
      <c r="G190" s="366"/>
      <c r="H190" s="366"/>
      <c r="I190" s="366"/>
      <c r="J190" s="366"/>
      <c r="K190" s="366"/>
      <c r="L190" s="399"/>
    </row>
    <row r="191" spans="2:14" ht="16.5" customHeight="1" x14ac:dyDescent="0.2">
      <c r="C191" s="367"/>
      <c r="D191" s="366"/>
      <c r="E191" s="366"/>
      <c r="F191" s="366"/>
      <c r="G191" s="366"/>
      <c r="H191" s="366"/>
      <c r="I191" s="366"/>
      <c r="J191" s="366"/>
      <c r="K191" s="366"/>
      <c r="L191" s="399"/>
    </row>
    <row r="192" spans="2:14" ht="16.5" customHeight="1" x14ac:dyDescent="0.2">
      <c r="C192" s="367"/>
      <c r="D192" s="366"/>
      <c r="E192" s="366"/>
      <c r="F192" s="366"/>
      <c r="G192" s="366"/>
      <c r="H192" s="366"/>
      <c r="I192" s="366"/>
      <c r="J192" s="366"/>
      <c r="K192" s="366"/>
      <c r="L192" s="399"/>
    </row>
    <row r="193" spans="2:14" ht="16.5" customHeight="1" x14ac:dyDescent="0.2">
      <c r="C193" s="367"/>
      <c r="D193" s="366"/>
      <c r="E193" s="366"/>
      <c r="F193" s="366"/>
      <c r="G193" s="366"/>
      <c r="H193" s="366"/>
      <c r="I193" s="366"/>
      <c r="J193" s="366"/>
      <c r="K193" s="366"/>
      <c r="L193" s="399"/>
    </row>
    <row r="194" spans="2:14" ht="16.5" customHeight="1" x14ac:dyDescent="0.2">
      <c r="C194" s="367"/>
      <c r="D194" s="366"/>
      <c r="E194" s="366"/>
      <c r="F194" s="366"/>
      <c r="G194" s="366"/>
      <c r="H194" s="366"/>
      <c r="I194" s="366"/>
      <c r="J194" s="366"/>
      <c r="K194" s="366"/>
      <c r="L194" s="399"/>
    </row>
    <row r="195" spans="2:14" ht="6.75" customHeight="1" thickBot="1" x14ac:dyDescent="0.25">
      <c r="C195" s="367"/>
      <c r="D195" s="366"/>
      <c r="E195" s="366"/>
      <c r="F195" s="366"/>
      <c r="G195" s="366"/>
      <c r="H195" s="366"/>
      <c r="I195" s="366"/>
      <c r="J195" s="366"/>
      <c r="K195" s="366"/>
      <c r="L195" s="399"/>
    </row>
    <row r="196" spans="2:14" ht="12" customHeight="1" x14ac:dyDescent="0.2">
      <c r="B196" s="698"/>
      <c r="C196" s="699"/>
      <c r="D196" s="704" t="s">
        <v>0</v>
      </c>
      <c r="E196" s="704"/>
      <c r="F196" s="704"/>
      <c r="G196" s="704"/>
      <c r="H196" s="704"/>
      <c r="I196" s="704"/>
      <c r="J196" s="704"/>
      <c r="K196" s="704"/>
      <c r="L196" s="704"/>
      <c r="M196" s="705"/>
      <c r="N196" s="393"/>
    </row>
    <row r="197" spans="2:14" x14ac:dyDescent="0.2">
      <c r="B197" s="700"/>
      <c r="C197" s="701"/>
      <c r="D197" s="706"/>
      <c r="E197" s="706"/>
      <c r="F197" s="706"/>
      <c r="G197" s="706"/>
      <c r="H197" s="706"/>
      <c r="I197" s="706"/>
      <c r="J197" s="706"/>
      <c r="K197" s="706"/>
      <c r="L197" s="706"/>
      <c r="M197" s="707"/>
      <c r="N197" s="450"/>
    </row>
    <row r="198" spans="2:14" x14ac:dyDescent="0.2">
      <c r="B198" s="700"/>
      <c r="C198" s="701"/>
      <c r="D198" s="708" t="str">
        <f>D179</f>
        <v>PAGO QUINCENAL DEL 16 AL 31 DE MAYO DE 2025</v>
      </c>
      <c r="E198" s="708"/>
      <c r="F198" s="708"/>
      <c r="G198" s="708"/>
      <c r="H198" s="708"/>
      <c r="I198" s="708"/>
      <c r="J198" s="708"/>
      <c r="K198" s="708"/>
      <c r="L198" s="708"/>
      <c r="M198" s="591"/>
      <c r="N198" s="450"/>
    </row>
    <row r="199" spans="2:14" ht="18" customHeight="1" thickBot="1" x14ac:dyDescent="0.25">
      <c r="B199" s="702"/>
      <c r="C199" s="703"/>
      <c r="D199" s="709"/>
      <c r="E199" s="709"/>
      <c r="F199" s="709"/>
      <c r="G199" s="709"/>
      <c r="H199" s="709"/>
      <c r="I199" s="709"/>
      <c r="J199" s="709"/>
      <c r="K199" s="709"/>
      <c r="L199" s="709"/>
      <c r="M199" s="593"/>
      <c r="N199" s="451"/>
    </row>
    <row r="200" spans="2:14" ht="15" customHeight="1" x14ac:dyDescent="0.2">
      <c r="B200" s="689" t="s">
        <v>2</v>
      </c>
      <c r="C200" s="690"/>
      <c r="D200" s="636" t="s">
        <v>145</v>
      </c>
      <c r="E200" s="712"/>
      <c r="F200" s="712"/>
      <c r="G200" s="712"/>
      <c r="H200" s="712"/>
      <c r="I200" s="712"/>
      <c r="J200" s="712"/>
      <c r="K200" s="712"/>
      <c r="L200" s="712"/>
      <c r="M200" s="637"/>
      <c r="N200" s="450"/>
    </row>
    <row r="201" spans="2:14" ht="7.5" customHeight="1" thickBot="1" x14ac:dyDescent="0.25">
      <c r="B201" s="691"/>
      <c r="C201" s="692"/>
      <c r="D201" s="592"/>
      <c r="E201" s="709"/>
      <c r="F201" s="709"/>
      <c r="G201" s="709"/>
      <c r="H201" s="709"/>
      <c r="I201" s="709"/>
      <c r="J201" s="709"/>
      <c r="K201" s="709"/>
      <c r="L201" s="709"/>
      <c r="M201" s="593"/>
      <c r="N201" s="451"/>
    </row>
    <row r="202" spans="2:14" ht="34.5" thickBot="1" x14ac:dyDescent="0.25">
      <c r="B202" s="175" t="s">
        <v>11</v>
      </c>
      <c r="C202" s="456" t="s">
        <v>4</v>
      </c>
      <c r="D202" s="441" t="s">
        <v>13</v>
      </c>
      <c r="E202" s="442" t="s">
        <v>28</v>
      </c>
      <c r="F202" s="443" t="s">
        <v>5</v>
      </c>
      <c r="G202" s="443" t="s">
        <v>6</v>
      </c>
      <c r="H202" s="461" t="s">
        <v>7</v>
      </c>
      <c r="I202" s="457" t="s">
        <v>89</v>
      </c>
      <c r="J202" s="457" t="s">
        <v>8</v>
      </c>
      <c r="K202" s="445" t="s">
        <v>105</v>
      </c>
      <c r="L202" s="462" t="s">
        <v>215</v>
      </c>
      <c r="M202" s="443" t="s">
        <v>9</v>
      </c>
      <c r="N202" s="441" t="s">
        <v>10</v>
      </c>
    </row>
    <row r="203" spans="2:14" ht="24.75" thickBot="1" x14ac:dyDescent="0.25">
      <c r="B203" s="370">
        <v>52</v>
      </c>
      <c r="C203" s="411" t="s">
        <v>146</v>
      </c>
      <c r="D203" s="194" t="s">
        <v>147</v>
      </c>
      <c r="E203" s="358">
        <v>271.86666666666667</v>
      </c>
      <c r="F203" s="358">
        <f>ROUND(E203*G203,0)</f>
        <v>4078</v>
      </c>
      <c r="G203" s="360">
        <v>15</v>
      </c>
      <c r="H203" s="360"/>
      <c r="I203" s="413"/>
      <c r="J203" s="414"/>
      <c r="K203" s="415"/>
      <c r="L203" s="413"/>
      <c r="M203" s="455">
        <f>F203+I203+K203</f>
        <v>4078</v>
      </c>
      <c r="N203" s="361"/>
    </row>
    <row r="204" spans="2:14" ht="14.25" customHeight="1" thickBot="1" x14ac:dyDescent="0.25">
      <c r="B204" s="380"/>
      <c r="C204" s="416" t="s">
        <v>129</v>
      </c>
      <c r="D204" s="644"/>
      <c r="E204" s="645"/>
      <c r="F204" s="645"/>
      <c r="G204" s="645"/>
      <c r="H204" s="645"/>
      <c r="I204" s="645"/>
      <c r="J204" s="645"/>
      <c r="K204" s="646"/>
      <c r="L204" s="436"/>
      <c r="M204" s="417">
        <f>M203</f>
        <v>4078</v>
      </c>
      <c r="N204" s="365"/>
    </row>
    <row r="205" spans="2:14" ht="14.25" customHeight="1" x14ac:dyDescent="0.2">
      <c r="B205" s="387"/>
      <c r="C205" s="418"/>
      <c r="D205" s="273"/>
      <c r="E205" s="273"/>
      <c r="F205" s="273"/>
      <c r="G205" s="273"/>
      <c r="H205" s="273"/>
      <c r="I205" s="273"/>
      <c r="J205" s="273"/>
      <c r="K205" s="273"/>
      <c r="L205" s="419"/>
    </row>
    <row r="206" spans="2:14" ht="5.25" customHeight="1" thickBot="1" x14ac:dyDescent="0.25">
      <c r="C206" s="367"/>
      <c r="L206" s="399"/>
    </row>
    <row r="207" spans="2:14" x14ac:dyDescent="0.2">
      <c r="B207" s="698"/>
      <c r="C207" s="699"/>
      <c r="D207" s="704" t="s">
        <v>0</v>
      </c>
      <c r="E207" s="704"/>
      <c r="F207" s="704"/>
      <c r="G207" s="704"/>
      <c r="H207" s="704"/>
      <c r="I207" s="704"/>
      <c r="J207" s="704"/>
      <c r="K207" s="704"/>
      <c r="L207" s="704"/>
      <c r="M207" s="705"/>
      <c r="N207" s="393"/>
    </row>
    <row r="208" spans="2:14" ht="8.25" customHeight="1" x14ac:dyDescent="0.2">
      <c r="B208" s="700"/>
      <c r="C208" s="701"/>
      <c r="D208" s="706"/>
      <c r="E208" s="706"/>
      <c r="F208" s="706"/>
      <c r="G208" s="706"/>
      <c r="H208" s="706"/>
      <c r="I208" s="706"/>
      <c r="J208" s="706"/>
      <c r="K208" s="706"/>
      <c r="L208" s="706"/>
      <c r="M208" s="707"/>
      <c r="N208" s="450"/>
    </row>
    <row r="209" spans="2:14" ht="23.25" customHeight="1" x14ac:dyDescent="0.2">
      <c r="B209" s="700"/>
      <c r="C209" s="701"/>
      <c r="D209" s="708" t="str">
        <f>D198</f>
        <v>PAGO QUINCENAL DEL 16 AL 31 DE MAYO DE 2025</v>
      </c>
      <c r="E209" s="708"/>
      <c r="F209" s="708"/>
      <c r="G209" s="708"/>
      <c r="H209" s="708"/>
      <c r="I209" s="708"/>
      <c r="J209" s="708"/>
      <c r="K209" s="708"/>
      <c r="L209" s="708"/>
      <c r="M209" s="591"/>
      <c r="N209" s="450"/>
    </row>
    <row r="210" spans="2:14" ht="4.5" customHeight="1" thickBot="1" x14ac:dyDescent="0.25">
      <c r="B210" s="702"/>
      <c r="C210" s="703"/>
      <c r="D210" s="709"/>
      <c r="E210" s="709"/>
      <c r="F210" s="709"/>
      <c r="G210" s="709"/>
      <c r="H210" s="709"/>
      <c r="I210" s="709"/>
      <c r="J210" s="709"/>
      <c r="K210" s="709"/>
      <c r="L210" s="709"/>
      <c r="M210" s="593"/>
      <c r="N210" s="451"/>
    </row>
    <row r="211" spans="2:14" ht="15" customHeight="1" x14ac:dyDescent="0.2">
      <c r="B211" s="689" t="s">
        <v>2</v>
      </c>
      <c r="C211" s="690"/>
      <c r="D211" s="636" t="s">
        <v>190</v>
      </c>
      <c r="E211" s="712"/>
      <c r="F211" s="712"/>
      <c r="G211" s="712"/>
      <c r="H211" s="712"/>
      <c r="I211" s="712"/>
      <c r="J211" s="712"/>
      <c r="K211" s="712"/>
      <c r="L211" s="712"/>
      <c r="M211" s="637"/>
      <c r="N211" s="450"/>
    </row>
    <row r="212" spans="2:14" ht="15.75" customHeight="1" thickBot="1" x14ac:dyDescent="0.25">
      <c r="B212" s="691"/>
      <c r="C212" s="692"/>
      <c r="D212" s="592"/>
      <c r="E212" s="709"/>
      <c r="F212" s="709"/>
      <c r="G212" s="709"/>
      <c r="H212" s="709"/>
      <c r="I212" s="709"/>
      <c r="J212" s="709"/>
      <c r="K212" s="709"/>
      <c r="L212" s="709"/>
      <c r="M212" s="593"/>
      <c r="N212" s="451"/>
    </row>
    <row r="213" spans="2:14" ht="27.75" customHeight="1" thickBot="1" x14ac:dyDescent="0.25">
      <c r="B213" s="175" t="s">
        <v>11</v>
      </c>
      <c r="C213" s="456" t="s">
        <v>4</v>
      </c>
      <c r="D213" s="441" t="s">
        <v>13</v>
      </c>
      <c r="E213" s="442" t="s">
        <v>28</v>
      </c>
      <c r="F213" s="443" t="s">
        <v>5</v>
      </c>
      <c r="G213" s="443" t="s">
        <v>6</v>
      </c>
      <c r="H213" s="461" t="s">
        <v>7</v>
      </c>
      <c r="I213" s="457" t="s">
        <v>89</v>
      </c>
      <c r="J213" s="457" t="s">
        <v>8</v>
      </c>
      <c r="K213" s="445" t="s">
        <v>105</v>
      </c>
      <c r="L213" s="445" t="s">
        <v>215</v>
      </c>
      <c r="M213" s="443" t="s">
        <v>9</v>
      </c>
      <c r="N213" s="441" t="s">
        <v>10</v>
      </c>
    </row>
    <row r="214" spans="2:14" ht="34.5" customHeight="1" thickBot="1" x14ac:dyDescent="0.25">
      <c r="B214" s="370">
        <v>53</v>
      </c>
      <c r="C214" s="411" t="s">
        <v>95</v>
      </c>
      <c r="D214" s="194" t="s">
        <v>97</v>
      </c>
      <c r="E214" s="358">
        <v>514.66666666666663</v>
      </c>
      <c r="F214" s="358">
        <f>ROUND(E214*G214,0)</f>
        <v>6691</v>
      </c>
      <c r="G214" s="360">
        <v>13</v>
      </c>
      <c r="H214" s="360">
        <v>0</v>
      </c>
      <c r="I214" s="374">
        <f>ROUND((E214/4)*H214,0)</f>
        <v>0</v>
      </c>
      <c r="J214" s="358">
        <v>0</v>
      </c>
      <c r="K214" s="358"/>
      <c r="L214" s="359"/>
      <c r="M214" s="423">
        <f>F214+I214+K214</f>
        <v>6691</v>
      </c>
      <c r="N214" s="361"/>
    </row>
    <row r="215" spans="2:14" ht="18" customHeight="1" thickBot="1" x14ac:dyDescent="0.25">
      <c r="B215" s="380"/>
      <c r="C215" s="389" t="s">
        <v>129</v>
      </c>
      <c r="D215" s="644"/>
      <c r="E215" s="645"/>
      <c r="F215" s="645"/>
      <c r="G215" s="645"/>
      <c r="H215" s="645"/>
      <c r="I215" s="645"/>
      <c r="J215" s="645"/>
      <c r="K215" s="646"/>
      <c r="L215" s="436"/>
      <c r="M215" s="420">
        <f>M214</f>
        <v>6691</v>
      </c>
      <c r="N215" s="365"/>
    </row>
    <row r="216" spans="2:14" ht="13.5" customHeight="1" thickBot="1" x14ac:dyDescent="0.25">
      <c r="B216" s="387"/>
      <c r="C216" s="421"/>
      <c r="D216" s="273"/>
      <c r="E216" s="273"/>
      <c r="F216" s="273"/>
      <c r="G216" s="273"/>
      <c r="H216" s="273"/>
      <c r="I216" s="273"/>
      <c r="J216" s="273"/>
      <c r="K216" s="273"/>
      <c r="L216" s="422"/>
    </row>
    <row r="217" spans="2:14" ht="12.75" hidden="1" customHeight="1" thickBot="1" x14ac:dyDescent="0.25"/>
    <row r="218" spans="2:14" x14ac:dyDescent="0.2">
      <c r="B218" s="698"/>
      <c r="C218" s="699"/>
      <c r="D218" s="704" t="s">
        <v>0</v>
      </c>
      <c r="E218" s="704"/>
      <c r="F218" s="704"/>
      <c r="G218" s="704"/>
      <c r="H218" s="704"/>
      <c r="I218" s="704"/>
      <c r="J218" s="704"/>
      <c r="K218" s="704"/>
      <c r="L218" s="704"/>
      <c r="M218" s="705"/>
      <c r="N218" s="393"/>
    </row>
    <row r="219" spans="2:14" x14ac:dyDescent="0.2">
      <c r="B219" s="700"/>
      <c r="C219" s="701"/>
      <c r="D219" s="706"/>
      <c r="E219" s="706"/>
      <c r="F219" s="706"/>
      <c r="G219" s="706"/>
      <c r="H219" s="706"/>
      <c r="I219" s="706"/>
      <c r="J219" s="706"/>
      <c r="K219" s="706"/>
      <c r="L219" s="706"/>
      <c r="M219" s="707"/>
      <c r="N219" s="450"/>
    </row>
    <row r="220" spans="2:14" x14ac:dyDescent="0.2">
      <c r="B220" s="700"/>
      <c r="C220" s="701"/>
      <c r="D220" s="708" t="str">
        <f>D209</f>
        <v>PAGO QUINCENAL DEL 16 AL 31 DE MAYO DE 2025</v>
      </c>
      <c r="E220" s="708"/>
      <c r="F220" s="708"/>
      <c r="G220" s="708"/>
      <c r="H220" s="708"/>
      <c r="I220" s="708"/>
      <c r="J220" s="708"/>
      <c r="K220" s="708"/>
      <c r="L220" s="708"/>
      <c r="M220" s="591"/>
      <c r="N220" s="450"/>
    </row>
    <row r="221" spans="2:14" ht="16.5" customHeight="1" thickBot="1" x14ac:dyDescent="0.25">
      <c r="B221" s="702"/>
      <c r="C221" s="703"/>
      <c r="D221" s="709"/>
      <c r="E221" s="709"/>
      <c r="F221" s="709"/>
      <c r="G221" s="709"/>
      <c r="H221" s="709"/>
      <c r="I221" s="709"/>
      <c r="J221" s="709"/>
      <c r="K221" s="709"/>
      <c r="L221" s="709"/>
      <c r="M221" s="593"/>
      <c r="N221" s="451"/>
    </row>
    <row r="222" spans="2:14" ht="15" customHeight="1" x14ac:dyDescent="0.2">
      <c r="B222" s="689" t="s">
        <v>2</v>
      </c>
      <c r="C222" s="690"/>
      <c r="D222" s="636" t="s">
        <v>115</v>
      </c>
      <c r="E222" s="712"/>
      <c r="F222" s="712"/>
      <c r="G222" s="712"/>
      <c r="H222" s="712"/>
      <c r="I222" s="712"/>
      <c r="J222" s="712"/>
      <c r="K222" s="712"/>
      <c r="L222" s="712"/>
      <c r="M222" s="637"/>
      <c r="N222" s="450"/>
    </row>
    <row r="223" spans="2:14" ht="6.75" customHeight="1" thickBot="1" x14ac:dyDescent="0.25">
      <c r="B223" s="691"/>
      <c r="C223" s="692"/>
      <c r="D223" s="592"/>
      <c r="E223" s="709"/>
      <c r="F223" s="709"/>
      <c r="G223" s="709"/>
      <c r="H223" s="709"/>
      <c r="I223" s="709"/>
      <c r="J223" s="709"/>
      <c r="K223" s="709"/>
      <c r="L223" s="709"/>
      <c r="M223" s="593"/>
      <c r="N223" s="451"/>
    </row>
    <row r="224" spans="2:14" ht="34.5" thickBot="1" x14ac:dyDescent="0.25">
      <c r="B224" s="176" t="s">
        <v>11</v>
      </c>
      <c r="C224" s="456" t="s">
        <v>4</v>
      </c>
      <c r="D224" s="441" t="s">
        <v>13</v>
      </c>
      <c r="E224" s="463" t="s">
        <v>28</v>
      </c>
      <c r="F224" s="443" t="s">
        <v>5</v>
      </c>
      <c r="G224" s="443" t="s">
        <v>6</v>
      </c>
      <c r="H224" s="461" t="s">
        <v>7</v>
      </c>
      <c r="I224" s="461" t="s">
        <v>89</v>
      </c>
      <c r="J224" s="457" t="s">
        <v>8</v>
      </c>
      <c r="K224" s="445" t="s">
        <v>105</v>
      </c>
      <c r="L224" s="445" t="s">
        <v>215</v>
      </c>
      <c r="M224" s="443" t="s">
        <v>9</v>
      </c>
      <c r="N224" s="441" t="s">
        <v>10</v>
      </c>
    </row>
    <row r="225" spans="2:14" ht="36.75" thickBot="1" x14ac:dyDescent="0.25">
      <c r="B225" s="380">
        <v>54</v>
      </c>
      <c r="C225" s="356" t="s">
        <v>116</v>
      </c>
      <c r="D225" s="236" t="s">
        <v>117</v>
      </c>
      <c r="E225" s="358">
        <v>284.33</v>
      </c>
      <c r="F225" s="358">
        <f>ROUND(E225*G225,0)</f>
        <v>4265</v>
      </c>
      <c r="G225" s="360">
        <v>15</v>
      </c>
      <c r="H225" s="360">
        <v>0</v>
      </c>
      <c r="I225" s="374">
        <f>ROUND((E225/4)*H225,0)</f>
        <v>0</v>
      </c>
      <c r="J225" s="358"/>
      <c r="K225" s="358"/>
      <c r="L225" s="358"/>
      <c r="M225" s="423">
        <f>F225+I225+K225</f>
        <v>4265</v>
      </c>
      <c r="N225" s="365"/>
    </row>
    <row r="226" spans="2:14" ht="19.5" customHeight="1" thickBot="1" x14ac:dyDescent="0.25">
      <c r="B226" s="397"/>
      <c r="C226" s="356" t="s">
        <v>129</v>
      </c>
      <c r="D226" s="695"/>
      <c r="E226" s="696"/>
      <c r="F226" s="696"/>
      <c r="G226" s="696"/>
      <c r="H226" s="696"/>
      <c r="I226" s="696"/>
      <c r="J226" s="696"/>
      <c r="K226" s="697"/>
      <c r="L226" s="439"/>
      <c r="M226" s="424">
        <f>M225</f>
        <v>4265</v>
      </c>
      <c r="N226" s="365"/>
    </row>
    <row r="227" spans="2:14" ht="12.75" thickBot="1" x14ac:dyDescent="0.25"/>
    <row r="228" spans="2:14" ht="27.75" customHeight="1" x14ac:dyDescent="0.2">
      <c r="B228" s="698"/>
      <c r="C228" s="699"/>
      <c r="D228" s="704" t="s">
        <v>0</v>
      </c>
      <c r="E228" s="704"/>
      <c r="F228" s="704"/>
      <c r="G228" s="704"/>
      <c r="H228" s="704"/>
      <c r="I228" s="704"/>
      <c r="J228" s="704"/>
      <c r="K228" s="704"/>
      <c r="L228" s="704"/>
      <c r="M228" s="705"/>
      <c r="N228" s="393"/>
    </row>
    <row r="229" spans="2:14" ht="5.25" customHeight="1" x14ac:dyDescent="0.2">
      <c r="B229" s="700"/>
      <c r="C229" s="701"/>
      <c r="D229" s="706"/>
      <c r="E229" s="706"/>
      <c r="F229" s="706"/>
      <c r="G229" s="706"/>
      <c r="H229" s="706"/>
      <c r="I229" s="706"/>
      <c r="J229" s="706"/>
      <c r="K229" s="706"/>
      <c r="L229" s="706"/>
      <c r="M229" s="707"/>
      <c r="N229" s="450"/>
    </row>
    <row r="230" spans="2:14" x14ac:dyDescent="0.2">
      <c r="B230" s="700"/>
      <c r="C230" s="701"/>
      <c r="D230" s="708" t="str">
        <f>D209</f>
        <v>PAGO QUINCENAL DEL 16 AL 31 DE MAYO DE 2025</v>
      </c>
      <c r="E230" s="708"/>
      <c r="F230" s="708"/>
      <c r="G230" s="708"/>
      <c r="H230" s="708"/>
      <c r="I230" s="708"/>
      <c r="J230" s="708"/>
      <c r="K230" s="708"/>
      <c r="L230" s="708"/>
      <c r="M230" s="591"/>
      <c r="N230" s="450"/>
    </row>
    <row r="231" spans="2:14" ht="31.5" customHeight="1" thickBot="1" x14ac:dyDescent="0.25">
      <c r="B231" s="702"/>
      <c r="C231" s="703"/>
      <c r="D231" s="709"/>
      <c r="E231" s="709"/>
      <c r="F231" s="709"/>
      <c r="G231" s="709"/>
      <c r="H231" s="709"/>
      <c r="I231" s="709"/>
      <c r="J231" s="709"/>
      <c r="K231" s="709"/>
      <c r="L231" s="709"/>
      <c r="M231" s="593"/>
      <c r="N231" s="451"/>
    </row>
    <row r="232" spans="2:14" ht="15" customHeight="1" x14ac:dyDescent="0.2">
      <c r="B232" s="689" t="s">
        <v>2</v>
      </c>
      <c r="C232" s="690"/>
      <c r="D232" s="636" t="s">
        <v>120</v>
      </c>
      <c r="E232" s="712"/>
      <c r="F232" s="712"/>
      <c r="G232" s="712"/>
      <c r="H232" s="712"/>
      <c r="I232" s="712"/>
      <c r="J232" s="712"/>
      <c r="K232" s="712"/>
      <c r="L232" s="712"/>
      <c r="M232" s="637"/>
      <c r="N232" s="450"/>
    </row>
    <row r="233" spans="2:14" ht="15.75" customHeight="1" thickBot="1" x14ac:dyDescent="0.25">
      <c r="B233" s="691"/>
      <c r="C233" s="692"/>
      <c r="D233" s="592"/>
      <c r="E233" s="709"/>
      <c r="F233" s="709"/>
      <c r="G233" s="709"/>
      <c r="H233" s="709"/>
      <c r="I233" s="709"/>
      <c r="J233" s="709"/>
      <c r="K233" s="709"/>
      <c r="L233" s="709"/>
      <c r="M233" s="593"/>
      <c r="N233" s="451"/>
    </row>
    <row r="234" spans="2:14" ht="34.5" thickBot="1" x14ac:dyDescent="0.25">
      <c r="B234" s="176" t="s">
        <v>11</v>
      </c>
      <c r="C234" s="456" t="s">
        <v>4</v>
      </c>
      <c r="D234" s="441" t="s">
        <v>13</v>
      </c>
      <c r="E234" s="463" t="s">
        <v>28</v>
      </c>
      <c r="F234" s="443" t="s">
        <v>5</v>
      </c>
      <c r="G234" s="443" t="s">
        <v>6</v>
      </c>
      <c r="H234" s="461" t="s">
        <v>7</v>
      </c>
      <c r="I234" s="461" t="s">
        <v>89</v>
      </c>
      <c r="J234" s="457" t="s">
        <v>8</v>
      </c>
      <c r="K234" s="445" t="s">
        <v>105</v>
      </c>
      <c r="L234" s="445" t="s">
        <v>215</v>
      </c>
      <c r="M234" s="443" t="s">
        <v>9</v>
      </c>
      <c r="N234" s="441" t="s">
        <v>10</v>
      </c>
    </row>
    <row r="235" spans="2:14" ht="36.75" thickBot="1" x14ac:dyDescent="0.25">
      <c r="B235" s="380">
        <v>55</v>
      </c>
      <c r="C235" s="16" t="s">
        <v>119</v>
      </c>
      <c r="D235" s="236" t="s">
        <v>121</v>
      </c>
      <c r="E235" s="358">
        <v>319.2</v>
      </c>
      <c r="F235" s="358">
        <f>ROUND(E235*G235,0)</f>
        <v>4788</v>
      </c>
      <c r="G235" s="360">
        <v>15</v>
      </c>
      <c r="H235" s="362"/>
      <c r="I235" s="358"/>
      <c r="J235" s="358"/>
      <c r="K235" s="359"/>
      <c r="L235" s="359"/>
      <c r="M235" s="358">
        <f>F235+I235+K235</f>
        <v>4788</v>
      </c>
      <c r="N235" s="365"/>
    </row>
    <row r="236" spans="2:14" ht="18" customHeight="1" thickBot="1" x14ac:dyDescent="0.25">
      <c r="B236" s="397"/>
      <c r="C236" s="16" t="s">
        <v>129</v>
      </c>
      <c r="D236" s="695"/>
      <c r="E236" s="696"/>
      <c r="F236" s="696"/>
      <c r="G236" s="696"/>
      <c r="H236" s="696"/>
      <c r="I236" s="696"/>
      <c r="J236" s="696"/>
      <c r="K236" s="697"/>
      <c r="L236" s="439"/>
      <c r="M236" s="398">
        <f>M235</f>
        <v>4788</v>
      </c>
      <c r="N236" s="365"/>
    </row>
    <row r="237" spans="2:14" ht="37.5" customHeight="1" thickBot="1" x14ac:dyDescent="0.25">
      <c r="B237" s="425"/>
      <c r="C237" s="391"/>
      <c r="D237" s="373"/>
      <c r="E237" s="373"/>
      <c r="F237" s="373"/>
      <c r="G237" s="373"/>
      <c r="H237" s="373"/>
      <c r="I237" s="373"/>
      <c r="J237" s="373"/>
      <c r="K237" s="373"/>
      <c r="L237" s="426"/>
    </row>
    <row r="238" spans="2:14" ht="17.25" customHeight="1" x14ac:dyDescent="0.2">
      <c r="B238" s="698"/>
      <c r="C238" s="699"/>
      <c r="D238" s="713" t="s">
        <v>0</v>
      </c>
      <c r="E238" s="704"/>
      <c r="F238" s="704"/>
      <c r="G238" s="704"/>
      <c r="H238" s="704"/>
      <c r="I238" s="704"/>
      <c r="J238" s="704"/>
      <c r="K238" s="704"/>
      <c r="L238" s="704"/>
      <c r="M238" s="705"/>
      <c r="N238" s="393"/>
    </row>
    <row r="239" spans="2:14" ht="11.25" customHeight="1" thickBot="1" x14ac:dyDescent="0.25">
      <c r="B239" s="700"/>
      <c r="C239" s="701"/>
      <c r="D239" s="714"/>
      <c r="E239" s="715"/>
      <c r="F239" s="715"/>
      <c r="G239" s="715"/>
      <c r="H239" s="715"/>
      <c r="I239" s="715"/>
      <c r="J239" s="715"/>
      <c r="K239" s="715"/>
      <c r="L239" s="715"/>
      <c r="M239" s="716"/>
      <c r="N239" s="450"/>
    </row>
    <row r="240" spans="2:14" ht="11.25" customHeight="1" x14ac:dyDescent="0.2">
      <c r="B240" s="700"/>
      <c r="C240" s="701"/>
      <c r="D240" s="636" t="str">
        <f>D230</f>
        <v>PAGO QUINCENAL DEL 16 AL 31 DE MAYO DE 2025</v>
      </c>
      <c r="E240" s="712"/>
      <c r="F240" s="712"/>
      <c r="G240" s="712"/>
      <c r="H240" s="712"/>
      <c r="I240" s="712"/>
      <c r="J240" s="712"/>
      <c r="K240" s="712"/>
      <c r="L240" s="712"/>
      <c r="M240" s="637"/>
      <c r="N240" s="450"/>
    </row>
    <row r="241" spans="2:14" ht="12.75" thickBot="1" x14ac:dyDescent="0.25">
      <c r="B241" s="702"/>
      <c r="C241" s="703"/>
      <c r="D241" s="592"/>
      <c r="E241" s="709"/>
      <c r="F241" s="709"/>
      <c r="G241" s="709"/>
      <c r="H241" s="709"/>
      <c r="I241" s="709"/>
      <c r="J241" s="709"/>
      <c r="K241" s="709"/>
      <c r="L241" s="709"/>
      <c r="M241" s="593"/>
      <c r="N241" s="451"/>
    </row>
    <row r="242" spans="2:14" ht="30" customHeight="1" x14ac:dyDescent="0.2">
      <c r="B242" s="689" t="s">
        <v>2</v>
      </c>
      <c r="C242" s="690"/>
      <c r="D242" s="636" t="s">
        <v>158</v>
      </c>
      <c r="E242" s="712"/>
      <c r="F242" s="712"/>
      <c r="G242" s="712"/>
      <c r="H242" s="712"/>
      <c r="I242" s="712"/>
      <c r="J242" s="712"/>
      <c r="K242" s="712"/>
      <c r="L242" s="712"/>
      <c r="M242" s="637"/>
      <c r="N242" s="450"/>
    </row>
    <row r="243" spans="2:14" ht="11.25" customHeight="1" thickBot="1" x14ac:dyDescent="0.25">
      <c r="B243" s="691"/>
      <c r="C243" s="692"/>
      <c r="D243" s="592"/>
      <c r="E243" s="709"/>
      <c r="F243" s="709"/>
      <c r="G243" s="709"/>
      <c r="H243" s="709"/>
      <c r="I243" s="709"/>
      <c r="J243" s="709"/>
      <c r="K243" s="709"/>
      <c r="L243" s="709"/>
      <c r="M243" s="593"/>
      <c r="N243" s="451"/>
    </row>
    <row r="244" spans="2:14" ht="34.5" thickBot="1" x14ac:dyDescent="0.25">
      <c r="B244" s="175" t="s">
        <v>11</v>
      </c>
      <c r="C244" s="456" t="s">
        <v>4</v>
      </c>
      <c r="D244" s="441" t="s">
        <v>13</v>
      </c>
      <c r="E244" s="442" t="s">
        <v>28</v>
      </c>
      <c r="F244" s="443" t="s">
        <v>5</v>
      </c>
      <c r="G244" s="443" t="s">
        <v>6</v>
      </c>
      <c r="H244" s="461" t="s">
        <v>7</v>
      </c>
      <c r="I244" s="457" t="s">
        <v>89</v>
      </c>
      <c r="J244" s="457" t="s">
        <v>8</v>
      </c>
      <c r="K244" s="445" t="s">
        <v>105</v>
      </c>
      <c r="L244" s="445" t="s">
        <v>215</v>
      </c>
      <c r="M244" s="443" t="s">
        <v>9</v>
      </c>
      <c r="N244" s="441" t="s">
        <v>10</v>
      </c>
    </row>
    <row r="245" spans="2:14" ht="24.75" thickBot="1" x14ac:dyDescent="0.25">
      <c r="B245" s="370">
        <v>56</v>
      </c>
      <c r="C245" s="411" t="s">
        <v>203</v>
      </c>
      <c r="D245" s="194" t="s">
        <v>159</v>
      </c>
      <c r="E245" s="358">
        <v>441.76</v>
      </c>
      <c r="F245" s="358">
        <f>ROUND(E245*G245,0)</f>
        <v>6626</v>
      </c>
      <c r="G245" s="360">
        <v>15</v>
      </c>
      <c r="H245" s="360"/>
      <c r="I245" s="359"/>
      <c r="J245" s="358"/>
      <c r="K245" s="358"/>
      <c r="L245" s="359"/>
      <c r="M245" s="423">
        <f>F245+I245+K245</f>
        <v>6626</v>
      </c>
      <c r="N245" s="361"/>
    </row>
    <row r="246" spans="2:14" ht="24.75" thickBot="1" x14ac:dyDescent="0.25">
      <c r="B246" s="380">
        <v>57</v>
      </c>
      <c r="C246" s="412" t="s">
        <v>201</v>
      </c>
      <c r="D246" s="194" t="s">
        <v>159</v>
      </c>
      <c r="E246" s="358">
        <v>441.76</v>
      </c>
      <c r="F246" s="358">
        <f>ROUND(E246*G246,0)</f>
        <v>6626</v>
      </c>
      <c r="G246" s="360">
        <v>15</v>
      </c>
      <c r="H246" s="360"/>
      <c r="I246" s="359"/>
      <c r="J246" s="358"/>
      <c r="K246" s="358"/>
      <c r="L246" s="358"/>
      <c r="M246" s="423">
        <f>F246+I246+K246</f>
        <v>6626</v>
      </c>
      <c r="N246" s="365"/>
    </row>
    <row r="247" spans="2:14" ht="12.75" thickBot="1" x14ac:dyDescent="0.25">
      <c r="B247" s="380"/>
      <c r="C247" s="389" t="s">
        <v>129</v>
      </c>
      <c r="D247" s="644"/>
      <c r="E247" s="645"/>
      <c r="F247" s="645"/>
      <c r="G247" s="645"/>
      <c r="H247" s="645"/>
      <c r="I247" s="645"/>
      <c r="J247" s="645"/>
      <c r="K247" s="646"/>
      <c r="L247" s="437"/>
      <c r="M247" s="420">
        <f>M245+M246</f>
        <v>13252</v>
      </c>
      <c r="N247" s="365"/>
    </row>
    <row r="248" spans="2:14" x14ac:dyDescent="0.2">
      <c r="B248" s="387"/>
      <c r="C248" s="421"/>
      <c r="D248" s="273"/>
      <c r="E248" s="273"/>
      <c r="F248" s="273"/>
      <c r="G248" s="273"/>
      <c r="H248" s="273"/>
      <c r="I248" s="273"/>
      <c r="J248" s="273"/>
      <c r="K248" s="273"/>
      <c r="L248" s="422"/>
    </row>
    <row r="249" spans="2:14" x14ac:dyDescent="0.2">
      <c r="B249" s="387"/>
      <c r="C249" s="421"/>
      <c r="D249" s="273"/>
      <c r="E249" s="273"/>
      <c r="F249" s="273"/>
      <c r="G249" s="273"/>
      <c r="H249" s="273"/>
      <c r="I249" s="273"/>
      <c r="J249" s="273"/>
      <c r="K249" s="273"/>
      <c r="L249" s="422"/>
    </row>
    <row r="250" spans="2:14" x14ac:dyDescent="0.2">
      <c r="B250" s="387"/>
      <c r="C250" s="421"/>
      <c r="D250" s="273"/>
      <c r="E250" s="273"/>
      <c r="F250" s="273"/>
      <c r="G250" s="273"/>
      <c r="H250" s="273"/>
      <c r="I250" s="273"/>
      <c r="J250" s="273"/>
      <c r="K250" s="273"/>
      <c r="L250" s="422"/>
    </row>
    <row r="251" spans="2:14" x14ac:dyDescent="0.2">
      <c r="B251" s="387"/>
      <c r="C251" s="421"/>
      <c r="D251" s="273"/>
      <c r="E251" s="273"/>
      <c r="F251" s="273"/>
      <c r="G251" s="273"/>
      <c r="H251" s="273"/>
      <c r="I251" s="273"/>
      <c r="J251" s="273"/>
      <c r="K251" s="273"/>
      <c r="L251" s="422"/>
    </row>
    <row r="252" spans="2:14" x14ac:dyDescent="0.2">
      <c r="B252" s="387"/>
      <c r="C252" s="421"/>
      <c r="D252" s="273"/>
      <c r="E252" s="273"/>
      <c r="F252" s="273"/>
      <c r="G252" s="273"/>
      <c r="H252" s="273"/>
      <c r="I252" s="273"/>
      <c r="J252" s="273"/>
      <c r="K252" s="273"/>
      <c r="L252" s="422"/>
    </row>
    <row r="253" spans="2:14" x14ac:dyDescent="0.2">
      <c r="B253" s="387"/>
      <c r="C253" s="421"/>
      <c r="D253" s="273"/>
      <c r="E253" s="273"/>
      <c r="F253" s="273"/>
      <c r="G253" s="273"/>
      <c r="H253" s="273"/>
      <c r="I253" s="273"/>
      <c r="J253" s="273"/>
      <c r="K253" s="273"/>
      <c r="L253" s="422"/>
    </row>
    <row r="254" spans="2:14" ht="12.75" thickBot="1" x14ac:dyDescent="0.25">
      <c r="B254" s="387"/>
      <c r="C254" s="421"/>
      <c r="D254" s="273"/>
      <c r="E254" s="273"/>
      <c r="F254" s="273"/>
      <c r="G254" s="273"/>
      <c r="H254" s="273"/>
      <c r="I254" s="273"/>
      <c r="J254" s="273"/>
      <c r="K254" s="273"/>
      <c r="L254" s="422"/>
    </row>
    <row r="255" spans="2:14" ht="15" customHeight="1" x14ac:dyDescent="0.2">
      <c r="B255" s="698"/>
      <c r="C255" s="699"/>
      <c r="D255" s="704" t="s">
        <v>0</v>
      </c>
      <c r="E255" s="704"/>
      <c r="F255" s="704"/>
      <c r="G255" s="704"/>
      <c r="H255" s="704"/>
      <c r="I255" s="704"/>
      <c r="J255" s="704"/>
      <c r="K255" s="704"/>
      <c r="L255" s="704"/>
      <c r="M255" s="705"/>
      <c r="N255" s="393"/>
    </row>
    <row r="256" spans="2:14" ht="15" customHeight="1" x14ac:dyDescent="0.2">
      <c r="B256" s="700"/>
      <c r="C256" s="701"/>
      <c r="D256" s="706"/>
      <c r="E256" s="706"/>
      <c r="F256" s="706"/>
      <c r="G256" s="706"/>
      <c r="H256" s="706"/>
      <c r="I256" s="706"/>
      <c r="J256" s="706"/>
      <c r="K256" s="706"/>
      <c r="L256" s="706"/>
      <c r="M256" s="707"/>
      <c r="N256" s="450"/>
    </row>
    <row r="257" spans="2:14" ht="15.75" customHeight="1" x14ac:dyDescent="0.2">
      <c r="B257" s="700"/>
      <c r="C257" s="701"/>
      <c r="D257" s="708" t="str">
        <f>D240</f>
        <v>PAGO QUINCENAL DEL 16 AL 31 DE MAYO DE 2025</v>
      </c>
      <c r="E257" s="708"/>
      <c r="F257" s="708"/>
      <c r="G257" s="708"/>
      <c r="H257" s="708"/>
      <c r="I257" s="708"/>
      <c r="J257" s="708"/>
      <c r="K257" s="708"/>
      <c r="L257" s="708"/>
      <c r="M257" s="591"/>
      <c r="N257" s="450"/>
    </row>
    <row r="258" spans="2:14" ht="6" customHeight="1" thickBot="1" x14ac:dyDescent="0.25">
      <c r="B258" s="702"/>
      <c r="C258" s="703"/>
      <c r="D258" s="709"/>
      <c r="E258" s="709"/>
      <c r="F258" s="709"/>
      <c r="G258" s="709"/>
      <c r="H258" s="709"/>
      <c r="I258" s="709"/>
      <c r="J258" s="709"/>
      <c r="K258" s="709"/>
      <c r="L258" s="709"/>
      <c r="M258" s="593"/>
      <c r="N258" s="451"/>
    </row>
    <row r="259" spans="2:14" ht="34.5" customHeight="1" x14ac:dyDescent="0.2">
      <c r="B259" s="689" t="s">
        <v>2</v>
      </c>
      <c r="C259" s="690"/>
      <c r="D259" s="636" t="s">
        <v>172</v>
      </c>
      <c r="E259" s="712"/>
      <c r="F259" s="712"/>
      <c r="G259" s="712"/>
      <c r="H259" s="712"/>
      <c r="I259" s="712"/>
      <c r="J259" s="712"/>
      <c r="K259" s="712"/>
      <c r="L259" s="712"/>
      <c r="M259" s="637"/>
      <c r="N259" s="450"/>
    </row>
    <row r="260" spans="2:14" ht="3.75" customHeight="1" thickBot="1" x14ac:dyDescent="0.25">
      <c r="B260" s="691"/>
      <c r="C260" s="692"/>
      <c r="D260" s="592"/>
      <c r="E260" s="709"/>
      <c r="F260" s="709"/>
      <c r="G260" s="709"/>
      <c r="H260" s="709"/>
      <c r="I260" s="709"/>
      <c r="J260" s="709"/>
      <c r="K260" s="709"/>
      <c r="L260" s="709"/>
      <c r="M260" s="593"/>
      <c r="N260" s="451"/>
    </row>
    <row r="261" spans="2:14" ht="43.5" customHeight="1" thickBot="1" x14ac:dyDescent="0.25">
      <c r="B261" s="176" t="s">
        <v>11</v>
      </c>
      <c r="C261" s="456" t="s">
        <v>4</v>
      </c>
      <c r="D261" s="441" t="s">
        <v>13</v>
      </c>
      <c r="E261" s="463" t="s">
        <v>28</v>
      </c>
      <c r="F261" s="443" t="s">
        <v>136</v>
      </c>
      <c r="G261" s="443" t="s">
        <v>6</v>
      </c>
      <c r="H261" s="461" t="s">
        <v>7</v>
      </c>
      <c r="I261" s="461" t="s">
        <v>89</v>
      </c>
      <c r="J261" s="457" t="s">
        <v>8</v>
      </c>
      <c r="K261" s="445" t="s">
        <v>105</v>
      </c>
      <c r="L261" s="445" t="s">
        <v>215</v>
      </c>
      <c r="M261" s="443" t="s">
        <v>9</v>
      </c>
      <c r="N261" s="441" t="s">
        <v>10</v>
      </c>
    </row>
    <row r="262" spans="2:14" ht="29.25" customHeight="1" thickBot="1" x14ac:dyDescent="0.25">
      <c r="B262" s="380">
        <v>58</v>
      </c>
      <c r="C262" s="389" t="s">
        <v>170</v>
      </c>
      <c r="D262" s="236" t="s">
        <v>171</v>
      </c>
      <c r="E262" s="358">
        <v>400</v>
      </c>
      <c r="F262" s="358">
        <f>ROUND(E262*G262,0)</f>
        <v>6000</v>
      </c>
      <c r="G262" s="360">
        <v>15</v>
      </c>
      <c r="H262" s="360"/>
      <c r="I262" s="359"/>
      <c r="J262" s="358"/>
      <c r="K262" s="358"/>
      <c r="L262" s="359"/>
      <c r="M262" s="423">
        <f>F262+I262+K262</f>
        <v>6000</v>
      </c>
      <c r="N262" s="365"/>
    </row>
    <row r="263" spans="2:14" ht="15.75" customHeight="1" thickBot="1" x14ac:dyDescent="0.25">
      <c r="B263" s="397"/>
      <c r="C263" s="16" t="s">
        <v>129</v>
      </c>
      <c r="D263" s="695"/>
      <c r="E263" s="696"/>
      <c r="F263" s="696"/>
      <c r="G263" s="696"/>
      <c r="H263" s="696"/>
      <c r="I263" s="696"/>
      <c r="J263" s="696"/>
      <c r="K263" s="697"/>
      <c r="L263" s="439"/>
      <c r="M263" s="424">
        <f>M262</f>
        <v>6000</v>
      </c>
      <c r="N263" s="365"/>
    </row>
    <row r="264" spans="2:14" ht="15.75" customHeight="1" x14ac:dyDescent="0.2">
      <c r="C264" s="388"/>
      <c r="D264" s="366"/>
      <c r="E264" s="366"/>
      <c r="F264" s="366"/>
      <c r="G264" s="366"/>
      <c r="H264" s="366"/>
      <c r="I264" s="366"/>
      <c r="J264" s="366"/>
      <c r="K264" s="366"/>
      <c r="L264" s="399"/>
    </row>
    <row r="265" spans="2:14" ht="4.5" customHeight="1" thickBot="1" x14ac:dyDescent="0.25">
      <c r="C265" s="388"/>
      <c r="D265" s="366"/>
      <c r="E265" s="366"/>
      <c r="F265" s="366"/>
      <c r="G265" s="366"/>
      <c r="H265" s="366"/>
      <c r="I265" s="366"/>
      <c r="J265" s="366"/>
      <c r="K265" s="366"/>
      <c r="L265" s="399"/>
    </row>
    <row r="266" spans="2:14" ht="15.75" customHeight="1" x14ac:dyDescent="0.2">
      <c r="B266" s="698"/>
      <c r="C266" s="699"/>
      <c r="D266" s="704" t="s">
        <v>0</v>
      </c>
      <c r="E266" s="704"/>
      <c r="F266" s="704"/>
      <c r="G266" s="704"/>
      <c r="H266" s="704"/>
      <c r="I266" s="704"/>
      <c r="J266" s="704"/>
      <c r="K266" s="704"/>
      <c r="L266" s="704"/>
      <c r="M266" s="705"/>
      <c r="N266" s="393"/>
    </row>
    <row r="267" spans="2:14" ht="15.75" customHeight="1" x14ac:dyDescent="0.2">
      <c r="B267" s="700"/>
      <c r="C267" s="701"/>
      <c r="D267" s="706"/>
      <c r="E267" s="706"/>
      <c r="F267" s="706"/>
      <c r="G267" s="706"/>
      <c r="H267" s="706"/>
      <c r="I267" s="706"/>
      <c r="J267" s="706"/>
      <c r="K267" s="706"/>
      <c r="L267" s="706"/>
      <c r="M267" s="707"/>
      <c r="N267" s="450"/>
    </row>
    <row r="268" spans="2:14" ht="15.75" customHeight="1" x14ac:dyDescent="0.2">
      <c r="B268" s="700"/>
      <c r="C268" s="701"/>
      <c r="D268" s="708" t="s">
        <v>214</v>
      </c>
      <c r="E268" s="708"/>
      <c r="F268" s="708"/>
      <c r="G268" s="708"/>
      <c r="H268" s="708"/>
      <c r="I268" s="708"/>
      <c r="J268" s="708"/>
      <c r="K268" s="708"/>
      <c r="L268" s="708"/>
      <c r="M268" s="591"/>
      <c r="N268" s="450"/>
    </row>
    <row r="269" spans="2:14" ht="0.75" customHeight="1" thickBot="1" x14ac:dyDescent="0.25">
      <c r="B269" s="702"/>
      <c r="C269" s="703"/>
      <c r="D269" s="709"/>
      <c r="E269" s="709"/>
      <c r="F269" s="709"/>
      <c r="G269" s="709"/>
      <c r="H269" s="709"/>
      <c r="I269" s="709"/>
      <c r="J269" s="709"/>
      <c r="K269" s="709"/>
      <c r="L269" s="709"/>
      <c r="M269" s="593"/>
      <c r="N269" s="451"/>
    </row>
    <row r="270" spans="2:14" ht="15.75" customHeight="1" x14ac:dyDescent="0.2">
      <c r="B270" s="710" t="s">
        <v>2</v>
      </c>
      <c r="C270" s="711"/>
      <c r="D270" s="590" t="s">
        <v>133</v>
      </c>
      <c r="E270" s="708"/>
      <c r="F270" s="708"/>
      <c r="G270" s="708"/>
      <c r="H270" s="708"/>
      <c r="I270" s="708"/>
      <c r="J270" s="708"/>
      <c r="K270" s="708"/>
      <c r="L270" s="708"/>
      <c r="M270" s="591"/>
      <c r="N270" s="450"/>
    </row>
    <row r="271" spans="2:14" ht="15.75" customHeight="1" thickBot="1" x14ac:dyDescent="0.25">
      <c r="B271" s="691"/>
      <c r="C271" s="692"/>
      <c r="D271" s="592"/>
      <c r="E271" s="709"/>
      <c r="F271" s="709"/>
      <c r="G271" s="709"/>
      <c r="H271" s="709"/>
      <c r="I271" s="709"/>
      <c r="J271" s="709"/>
      <c r="K271" s="709"/>
      <c r="L271" s="709"/>
      <c r="M271" s="593"/>
      <c r="N271" s="451"/>
    </row>
    <row r="272" spans="2:14" ht="27" customHeight="1" thickBot="1" x14ac:dyDescent="0.25">
      <c r="B272" s="176" t="s">
        <v>11</v>
      </c>
      <c r="C272" s="456" t="s">
        <v>4</v>
      </c>
      <c r="D272" s="441" t="s">
        <v>13</v>
      </c>
      <c r="E272" s="463" t="s">
        <v>28</v>
      </c>
      <c r="F272" s="443" t="s">
        <v>136</v>
      </c>
      <c r="G272" s="443" t="s">
        <v>6</v>
      </c>
      <c r="H272" s="461" t="s">
        <v>7</v>
      </c>
      <c r="I272" s="461" t="s">
        <v>89</v>
      </c>
      <c r="J272" s="457" t="s">
        <v>8</v>
      </c>
      <c r="K272" s="445" t="s">
        <v>105</v>
      </c>
      <c r="L272" s="445" t="s">
        <v>215</v>
      </c>
      <c r="M272" s="443" t="s">
        <v>9</v>
      </c>
      <c r="N272" s="441" t="s">
        <v>10</v>
      </c>
    </row>
    <row r="273" spans="2:14" ht="25.5" customHeight="1" thickBot="1" x14ac:dyDescent="0.25">
      <c r="B273" s="380">
        <v>59</v>
      </c>
      <c r="C273" s="389" t="s">
        <v>134</v>
      </c>
      <c r="D273" s="236" t="s">
        <v>135</v>
      </c>
      <c r="E273" s="427">
        <v>122.6</v>
      </c>
      <c r="F273" s="428">
        <f>G273*E273</f>
        <v>3678</v>
      </c>
      <c r="G273" s="360">
        <v>30</v>
      </c>
      <c r="H273" s="362"/>
      <c r="I273" s="427"/>
      <c r="J273" s="427"/>
      <c r="K273" s="428"/>
      <c r="L273" s="427"/>
      <c r="M273" s="427">
        <f>F273+I273+K273</f>
        <v>3678</v>
      </c>
      <c r="N273" s="365"/>
    </row>
    <row r="274" spans="2:14" ht="15.75" customHeight="1" thickBot="1" x14ac:dyDescent="0.25">
      <c r="B274" s="397"/>
      <c r="C274" s="16" t="s">
        <v>129</v>
      </c>
      <c r="D274" s="695"/>
      <c r="E274" s="696"/>
      <c r="F274" s="696"/>
      <c r="G274" s="696"/>
      <c r="H274" s="696"/>
      <c r="I274" s="696"/>
      <c r="J274" s="696"/>
      <c r="K274" s="697"/>
      <c r="L274" s="439"/>
      <c r="M274" s="398">
        <f>M273</f>
        <v>3678</v>
      </c>
      <c r="N274" s="365"/>
    </row>
    <row r="275" spans="2:14" ht="15.75" customHeight="1" x14ac:dyDescent="0.2">
      <c r="C275" s="388"/>
      <c r="D275" s="366"/>
      <c r="E275" s="366"/>
      <c r="F275" s="366"/>
      <c r="G275" s="366"/>
      <c r="H275" s="366"/>
      <c r="I275" s="366"/>
      <c r="J275" s="366"/>
      <c r="K275" s="366"/>
      <c r="L275" s="399"/>
    </row>
    <row r="276" spans="2:14" ht="5.25" customHeight="1" thickBot="1" x14ac:dyDescent="0.25">
      <c r="C276" s="388"/>
      <c r="D276" s="366"/>
      <c r="E276" s="366"/>
      <c r="F276" s="366"/>
      <c r="G276" s="366"/>
      <c r="H276" s="366"/>
      <c r="I276" s="366"/>
      <c r="J276" s="366"/>
      <c r="K276" s="366"/>
      <c r="L276" s="399"/>
    </row>
    <row r="277" spans="2:14" ht="15.75" customHeight="1" x14ac:dyDescent="0.2">
      <c r="B277" s="698"/>
      <c r="C277" s="699"/>
      <c r="D277" s="704" t="s">
        <v>0</v>
      </c>
      <c r="E277" s="704"/>
      <c r="F277" s="704"/>
      <c r="G277" s="704"/>
      <c r="H277" s="704"/>
      <c r="I277" s="704"/>
      <c r="J277" s="704"/>
      <c r="K277" s="704"/>
      <c r="L277" s="704"/>
      <c r="M277" s="705"/>
      <c r="N277" s="393"/>
    </row>
    <row r="278" spans="2:14" ht="15.75" customHeight="1" x14ac:dyDescent="0.2">
      <c r="B278" s="700"/>
      <c r="C278" s="701"/>
      <c r="D278" s="706"/>
      <c r="E278" s="706"/>
      <c r="F278" s="706"/>
      <c r="G278" s="706"/>
      <c r="H278" s="706"/>
      <c r="I278" s="706"/>
      <c r="J278" s="706"/>
      <c r="K278" s="706"/>
      <c r="L278" s="706"/>
      <c r="M278" s="707"/>
      <c r="N278" s="450"/>
    </row>
    <row r="279" spans="2:14" ht="15.75" customHeight="1" x14ac:dyDescent="0.2">
      <c r="B279" s="700"/>
      <c r="C279" s="701"/>
      <c r="D279" s="708" t="s">
        <v>212</v>
      </c>
      <c r="E279" s="708"/>
      <c r="F279" s="708"/>
      <c r="G279" s="708"/>
      <c r="H279" s="708"/>
      <c r="I279" s="708"/>
      <c r="J279" s="708"/>
      <c r="K279" s="708"/>
      <c r="L279" s="708"/>
      <c r="M279" s="591"/>
      <c r="N279" s="450"/>
    </row>
    <row r="280" spans="2:14" ht="3.75" customHeight="1" thickBot="1" x14ac:dyDescent="0.25">
      <c r="B280" s="702"/>
      <c r="C280" s="703"/>
      <c r="D280" s="709"/>
      <c r="E280" s="709"/>
      <c r="F280" s="709"/>
      <c r="G280" s="709"/>
      <c r="H280" s="709"/>
      <c r="I280" s="709"/>
      <c r="J280" s="709"/>
      <c r="K280" s="709"/>
      <c r="L280" s="709"/>
      <c r="M280" s="593"/>
      <c r="N280" s="451"/>
    </row>
    <row r="281" spans="2:14" ht="15.75" customHeight="1" x14ac:dyDescent="0.2">
      <c r="B281" s="710" t="s">
        <v>2</v>
      </c>
      <c r="C281" s="711"/>
      <c r="D281" s="636" t="s">
        <v>3</v>
      </c>
      <c r="E281" s="712"/>
      <c r="F281" s="712"/>
      <c r="G281" s="712"/>
      <c r="H281" s="712"/>
      <c r="I281" s="712"/>
      <c r="J281" s="712"/>
      <c r="K281" s="712"/>
      <c r="L281" s="712"/>
      <c r="M281" s="637"/>
      <c r="N281" s="450"/>
    </row>
    <row r="282" spans="2:14" ht="5.25" customHeight="1" thickBot="1" x14ac:dyDescent="0.25">
      <c r="B282" s="691"/>
      <c r="C282" s="692"/>
      <c r="D282" s="592"/>
      <c r="E282" s="709"/>
      <c r="F282" s="709"/>
      <c r="G282" s="709"/>
      <c r="H282" s="709"/>
      <c r="I282" s="709"/>
      <c r="J282" s="709"/>
      <c r="K282" s="709"/>
      <c r="L282" s="709"/>
      <c r="M282" s="593"/>
      <c r="N282" s="451"/>
    </row>
    <row r="283" spans="2:14" ht="33.75" customHeight="1" thickBot="1" x14ac:dyDescent="0.25">
      <c r="B283" s="165" t="s">
        <v>11</v>
      </c>
      <c r="C283" s="458" t="s">
        <v>4</v>
      </c>
      <c r="D283" s="464" t="s">
        <v>13</v>
      </c>
      <c r="E283" s="465" t="s">
        <v>28</v>
      </c>
      <c r="F283" s="445" t="s">
        <v>5</v>
      </c>
      <c r="G283" s="445" t="s">
        <v>6</v>
      </c>
      <c r="H283" s="444" t="s">
        <v>7</v>
      </c>
      <c r="I283" s="457" t="s">
        <v>89</v>
      </c>
      <c r="J283" s="457" t="s">
        <v>8</v>
      </c>
      <c r="K283" s="445" t="s">
        <v>105</v>
      </c>
      <c r="L283" s="445" t="s">
        <v>215</v>
      </c>
      <c r="M283" s="445" t="s">
        <v>9</v>
      </c>
      <c r="N283" s="464" t="s">
        <v>10</v>
      </c>
    </row>
    <row r="284" spans="2:14" ht="15.75" customHeight="1" thickBot="1" x14ac:dyDescent="0.25">
      <c r="B284" s="438">
        <v>1</v>
      </c>
      <c r="C284" s="356" t="s">
        <v>12</v>
      </c>
      <c r="D284" s="357" t="s">
        <v>162</v>
      </c>
      <c r="E284" s="358">
        <f>10296.8/15</f>
        <v>686.45333333333326</v>
      </c>
      <c r="F284" s="359">
        <f>ROUND(E284*G284,0)</f>
        <v>10297</v>
      </c>
      <c r="G284" s="360">
        <v>15</v>
      </c>
      <c r="H284" s="360"/>
      <c r="I284" s="358"/>
      <c r="J284" s="359"/>
      <c r="K284" s="358"/>
      <c r="L284" s="359"/>
      <c r="M284" s="364">
        <f>F284+I284+K284</f>
        <v>10297</v>
      </c>
      <c r="N284" s="361"/>
    </row>
    <row r="285" spans="2:14" ht="15.75" customHeight="1" thickBot="1" x14ac:dyDescent="0.25">
      <c r="B285" s="438"/>
      <c r="C285" s="356" t="s">
        <v>129</v>
      </c>
      <c r="D285" s="362"/>
      <c r="E285" s="359"/>
      <c r="F285" s="359"/>
      <c r="G285" s="363"/>
      <c r="H285" s="363"/>
      <c r="I285" s="359"/>
      <c r="J285" s="359"/>
      <c r="K285" s="359"/>
      <c r="L285" s="359"/>
      <c r="M285" s="364">
        <f>M284</f>
        <v>10297</v>
      </c>
      <c r="N285" s="365"/>
    </row>
    <row r="286" spans="2:14" ht="15.75" customHeight="1" x14ac:dyDescent="0.2">
      <c r="C286" s="388"/>
      <c r="D286" s="366"/>
      <c r="E286" s="366"/>
      <c r="F286" s="366"/>
      <c r="G286" s="366"/>
      <c r="H286" s="366"/>
      <c r="I286" s="366"/>
      <c r="J286" s="366"/>
      <c r="K286" s="366"/>
      <c r="L286" s="399"/>
    </row>
    <row r="287" spans="2:14" ht="15.75" customHeight="1" x14ac:dyDescent="0.2">
      <c r="C287" s="388"/>
      <c r="D287" s="366"/>
      <c r="E287" s="366"/>
      <c r="F287" s="366"/>
      <c r="G287" s="366"/>
      <c r="H287" s="366"/>
      <c r="I287" s="366"/>
      <c r="J287" s="366"/>
      <c r="K287" s="366"/>
      <c r="L287" s="399"/>
    </row>
    <row r="288" spans="2:14" ht="8.25" customHeight="1" thickBot="1" x14ac:dyDescent="0.25">
      <c r="B288" s="387"/>
      <c r="C288" s="421"/>
      <c r="D288" s="273"/>
      <c r="E288" s="273"/>
      <c r="F288" s="273"/>
      <c r="G288" s="273"/>
      <c r="H288" s="273"/>
      <c r="I288" s="273"/>
      <c r="J288" s="273"/>
      <c r="K288" s="273"/>
      <c r="L288" s="422"/>
    </row>
    <row r="289" spans="2:14" ht="15" customHeight="1" x14ac:dyDescent="0.2">
      <c r="B289" s="698"/>
      <c r="C289" s="699"/>
      <c r="D289" s="704" t="s">
        <v>0</v>
      </c>
      <c r="E289" s="704"/>
      <c r="F289" s="704"/>
      <c r="G289" s="704"/>
      <c r="H289" s="704"/>
      <c r="I289" s="704"/>
      <c r="J289" s="704"/>
      <c r="K289" s="704"/>
      <c r="L289" s="704"/>
      <c r="M289" s="705"/>
      <c r="N289" s="393"/>
    </row>
    <row r="290" spans="2:14" ht="8.25" customHeight="1" x14ac:dyDescent="0.2">
      <c r="B290" s="700"/>
      <c r="C290" s="701"/>
      <c r="D290" s="706"/>
      <c r="E290" s="706"/>
      <c r="F290" s="706"/>
      <c r="G290" s="706"/>
      <c r="H290" s="706"/>
      <c r="I290" s="706"/>
      <c r="J290" s="706"/>
      <c r="K290" s="706"/>
      <c r="L290" s="706"/>
      <c r="M290" s="707"/>
      <c r="N290" s="450"/>
    </row>
    <row r="291" spans="2:14" ht="15" customHeight="1" x14ac:dyDescent="0.2">
      <c r="B291" s="700"/>
      <c r="C291" s="701"/>
      <c r="D291" s="708" t="str">
        <f>D257</f>
        <v>PAGO QUINCENAL DEL 16 AL 31 DE MAYO DE 2025</v>
      </c>
      <c r="E291" s="708"/>
      <c r="F291" s="708"/>
      <c r="G291" s="708"/>
      <c r="H291" s="708"/>
      <c r="I291" s="708"/>
      <c r="J291" s="708"/>
      <c r="K291" s="708"/>
      <c r="L291" s="708"/>
      <c r="M291" s="591"/>
      <c r="N291" s="450"/>
    </row>
    <row r="292" spans="2:14" ht="8.25" customHeight="1" thickBot="1" x14ac:dyDescent="0.25">
      <c r="B292" s="702"/>
      <c r="C292" s="703"/>
      <c r="D292" s="709"/>
      <c r="E292" s="709"/>
      <c r="F292" s="709"/>
      <c r="G292" s="709"/>
      <c r="H292" s="709"/>
      <c r="I292" s="709"/>
      <c r="J292" s="709"/>
      <c r="K292" s="709"/>
      <c r="L292" s="709"/>
      <c r="M292" s="593"/>
      <c r="N292" s="451"/>
    </row>
    <row r="293" spans="2:14" ht="15.75" customHeight="1" x14ac:dyDescent="0.2">
      <c r="B293" s="689" t="s">
        <v>2</v>
      </c>
      <c r="C293" s="690"/>
      <c r="D293" s="689" t="s">
        <v>176</v>
      </c>
      <c r="E293" s="693"/>
      <c r="F293" s="693"/>
      <c r="G293" s="693"/>
      <c r="H293" s="693"/>
      <c r="I293" s="693"/>
      <c r="J293" s="693"/>
      <c r="K293" s="693"/>
      <c r="L293" s="693"/>
      <c r="M293" s="690"/>
      <c r="N293" s="450"/>
    </row>
    <row r="294" spans="2:14" ht="12" customHeight="1" thickBot="1" x14ac:dyDescent="0.25">
      <c r="B294" s="691"/>
      <c r="C294" s="692"/>
      <c r="D294" s="691"/>
      <c r="E294" s="694"/>
      <c r="F294" s="694"/>
      <c r="G294" s="694"/>
      <c r="H294" s="694"/>
      <c r="I294" s="694"/>
      <c r="J294" s="694"/>
      <c r="K294" s="694"/>
      <c r="L294" s="694"/>
      <c r="M294" s="692"/>
      <c r="N294" s="451"/>
    </row>
    <row r="295" spans="2:14" ht="39.75" customHeight="1" thickBot="1" x14ac:dyDescent="0.25">
      <c r="B295" s="176" t="s">
        <v>11</v>
      </c>
      <c r="C295" s="456" t="s">
        <v>4</v>
      </c>
      <c r="D295" s="441" t="s">
        <v>13</v>
      </c>
      <c r="E295" s="463" t="s">
        <v>28</v>
      </c>
      <c r="F295" s="443" t="s">
        <v>136</v>
      </c>
      <c r="G295" s="443" t="s">
        <v>6</v>
      </c>
      <c r="H295" s="461" t="s">
        <v>7</v>
      </c>
      <c r="I295" s="461" t="s">
        <v>89</v>
      </c>
      <c r="J295" s="457" t="s">
        <v>8</v>
      </c>
      <c r="K295" s="445" t="s">
        <v>105</v>
      </c>
      <c r="L295" s="445" t="s">
        <v>215</v>
      </c>
      <c r="M295" s="443" t="s">
        <v>9</v>
      </c>
      <c r="N295" s="441" t="s">
        <v>10</v>
      </c>
    </row>
    <row r="296" spans="2:14" ht="30" customHeight="1" thickBot="1" x14ac:dyDescent="0.25">
      <c r="B296" s="380">
        <v>60</v>
      </c>
      <c r="C296" s="389" t="s">
        <v>174</v>
      </c>
      <c r="D296" s="236" t="s">
        <v>175</v>
      </c>
      <c r="E296" s="358">
        <v>260.43</v>
      </c>
      <c r="F296" s="358">
        <f>ROUND(E296*G296,0)</f>
        <v>3906</v>
      </c>
      <c r="G296" s="360">
        <v>15</v>
      </c>
      <c r="H296" s="360"/>
      <c r="I296" s="359"/>
      <c r="J296" s="384">
        <v>2</v>
      </c>
      <c r="K296" s="385">
        <f>ROUND((E296*2)*J296,0)</f>
        <v>1042</v>
      </c>
      <c r="L296" s="385"/>
      <c r="M296" s="423">
        <f>F296+I296+K296</f>
        <v>4948</v>
      </c>
      <c r="N296" s="365"/>
    </row>
    <row r="297" spans="2:14" ht="12.75" thickBot="1" x14ac:dyDescent="0.25">
      <c r="B297" s="397"/>
      <c r="C297" s="16" t="s">
        <v>129</v>
      </c>
      <c r="D297" s="695"/>
      <c r="E297" s="696"/>
      <c r="F297" s="696"/>
      <c r="G297" s="696"/>
      <c r="H297" s="696"/>
      <c r="I297" s="696"/>
      <c r="J297" s="696"/>
      <c r="K297" s="697"/>
      <c r="L297" s="439"/>
      <c r="M297" s="424">
        <f>M296</f>
        <v>4948</v>
      </c>
      <c r="N297" s="365"/>
    </row>
    <row r="298" spans="2:14" ht="12.75" thickBot="1" x14ac:dyDescent="0.25">
      <c r="B298" s="387"/>
      <c r="C298" s="421"/>
      <c r="D298" s="273"/>
      <c r="E298" s="273"/>
      <c r="F298" s="273"/>
      <c r="G298" s="273"/>
      <c r="H298" s="273"/>
      <c r="I298" s="273"/>
      <c r="J298" s="273"/>
      <c r="K298" s="273"/>
      <c r="L298" s="273"/>
      <c r="M298" s="422"/>
    </row>
    <row r="299" spans="2:14" ht="15" customHeight="1" thickBot="1" x14ac:dyDescent="0.25">
      <c r="B299" s="397"/>
      <c r="C299" s="356" t="s">
        <v>108</v>
      </c>
      <c r="D299" s="397"/>
      <c r="E299" s="429"/>
      <c r="F299" s="429">
        <f>SUM(F1:F298)</f>
        <v>309664</v>
      </c>
      <c r="G299" s="429"/>
      <c r="H299" s="430"/>
      <c r="I299" s="429">
        <f>SUM(I1:I298)</f>
        <v>10081</v>
      </c>
      <c r="J299" s="431">
        <f>SUM(J1:J298)</f>
        <v>13</v>
      </c>
      <c r="K299" s="429">
        <f>SUM(K1:K298)</f>
        <v>7971</v>
      </c>
      <c r="L299" s="429">
        <f>SUM(L10:L296)</f>
        <v>1000</v>
      </c>
      <c r="M299" s="429">
        <f>M20+M40+M55+M71+M81+M97+M109+M126+L138+M152+M162+M174+M186+M204+M215+M226+M236+M247+M263+M297+M274+M285+M138</f>
        <v>326716</v>
      </c>
      <c r="N299" s="361"/>
    </row>
    <row r="300" spans="2:14" ht="15" customHeight="1" x14ac:dyDescent="0.2">
      <c r="C300" s="367"/>
      <c r="E300" s="394"/>
      <c r="F300" s="394"/>
      <c r="G300" s="394"/>
      <c r="H300" s="432"/>
      <c r="I300" s="394"/>
      <c r="J300" s="433"/>
      <c r="K300" s="394"/>
      <c r="L300" s="394"/>
    </row>
    <row r="301" spans="2:14" ht="15" customHeight="1" x14ac:dyDescent="0.2">
      <c r="C301" s="367"/>
      <c r="E301" s="394"/>
      <c r="F301" s="394"/>
      <c r="G301" s="394"/>
      <c r="H301" s="432"/>
      <c r="I301" s="394"/>
      <c r="J301" s="433"/>
      <c r="K301" s="394"/>
      <c r="L301" s="394"/>
    </row>
    <row r="302" spans="2:14" ht="15.75" customHeight="1" x14ac:dyDescent="0.2">
      <c r="C302" s="367" t="s">
        <v>125</v>
      </c>
      <c r="D302" s="434">
        <f>F299</f>
        <v>309664</v>
      </c>
      <c r="F302" s="400"/>
    </row>
    <row r="303" spans="2:14" ht="15" customHeight="1" x14ac:dyDescent="0.2">
      <c r="C303" s="367" t="s">
        <v>7</v>
      </c>
      <c r="D303" s="434">
        <f>I299</f>
        <v>10081</v>
      </c>
      <c r="L303" s="399"/>
      <c r="M303" s="394"/>
    </row>
    <row r="304" spans="2:14" ht="15.75" customHeight="1" x14ac:dyDescent="0.2">
      <c r="C304" s="367" t="s">
        <v>126</v>
      </c>
      <c r="D304" s="434">
        <f>K299</f>
        <v>7971</v>
      </c>
      <c r="L304" s="399"/>
      <c r="M304" s="399">
        <f>M299</f>
        <v>326716</v>
      </c>
    </row>
    <row r="305" spans="3:13" ht="15" customHeight="1" x14ac:dyDescent="0.2">
      <c r="C305" s="367" t="s">
        <v>215</v>
      </c>
      <c r="D305" s="434">
        <f>L299</f>
        <v>1000</v>
      </c>
    </row>
    <row r="306" spans="3:13" ht="15.75" customHeight="1" x14ac:dyDescent="0.2">
      <c r="C306" s="367" t="s">
        <v>127</v>
      </c>
      <c r="D306" s="434">
        <f>D304+D303+D302-D305</f>
        <v>326716</v>
      </c>
    </row>
    <row r="308" spans="3:13" x14ac:dyDescent="0.2">
      <c r="F308" s="394"/>
    </row>
    <row r="309" spans="3:13" x14ac:dyDescent="0.2">
      <c r="F309" s="394"/>
    </row>
    <row r="310" spans="3:13" x14ac:dyDescent="0.2">
      <c r="M310" s="353" t="s">
        <v>137</v>
      </c>
    </row>
    <row r="315" spans="3:13" x14ac:dyDescent="0.2">
      <c r="F315" s="435"/>
    </row>
    <row r="361" ht="15" customHeight="1" x14ac:dyDescent="0.2"/>
    <row r="362" ht="15" customHeight="1" x14ac:dyDescent="0.2"/>
    <row r="363" ht="15" customHeight="1" x14ac:dyDescent="0.2"/>
    <row r="364" ht="15.75" customHeight="1" x14ac:dyDescent="0.2"/>
    <row r="365" ht="15" customHeight="1" x14ac:dyDescent="0.2"/>
    <row r="366" ht="43.5" customHeight="1" x14ac:dyDescent="0.2"/>
    <row r="367" ht="25.5" customHeight="1" x14ac:dyDescent="0.2"/>
    <row r="377" ht="15" customHeight="1" x14ac:dyDescent="0.2"/>
    <row r="378" ht="15.75" customHeight="1" x14ac:dyDescent="0.2"/>
  </sheetData>
  <mergeCells count="128">
    <mergeCell ref="B3:C6"/>
    <mergeCell ref="D3:M4"/>
    <mergeCell ref="D5:M6"/>
    <mergeCell ref="B30:C31"/>
    <mergeCell ref="D30:M31"/>
    <mergeCell ref="D40:K40"/>
    <mergeCell ref="B42:C45"/>
    <mergeCell ref="D42:M43"/>
    <mergeCell ref="D44:M45"/>
    <mergeCell ref="B7:C8"/>
    <mergeCell ref="D7:M8"/>
    <mergeCell ref="D20:K20"/>
    <mergeCell ref="B26:C29"/>
    <mergeCell ref="D26:M27"/>
    <mergeCell ref="D28:M29"/>
    <mergeCell ref="B63:C64"/>
    <mergeCell ref="D63:M64"/>
    <mergeCell ref="B73:C76"/>
    <mergeCell ref="D73:M74"/>
    <mergeCell ref="D75:M76"/>
    <mergeCell ref="B77:C78"/>
    <mergeCell ref="D77:M78"/>
    <mergeCell ref="B46:C47"/>
    <mergeCell ref="D46:M47"/>
    <mergeCell ref="D55:K55"/>
    <mergeCell ref="B59:C62"/>
    <mergeCell ref="D59:M60"/>
    <mergeCell ref="D61:M62"/>
    <mergeCell ref="D97:K97"/>
    <mergeCell ref="B100:C103"/>
    <mergeCell ref="D100:M101"/>
    <mergeCell ref="D102:M103"/>
    <mergeCell ref="B104:C105"/>
    <mergeCell ref="D104:M105"/>
    <mergeCell ref="D81:K81"/>
    <mergeCell ref="B88:C91"/>
    <mergeCell ref="D88:M89"/>
    <mergeCell ref="D90:M91"/>
    <mergeCell ref="B92:C93"/>
    <mergeCell ref="D92:M93"/>
    <mergeCell ref="B133:C134"/>
    <mergeCell ref="D133:M134"/>
    <mergeCell ref="D138:K138"/>
    <mergeCell ref="B140:C143"/>
    <mergeCell ref="D140:M141"/>
    <mergeCell ref="D142:M143"/>
    <mergeCell ref="B113:C116"/>
    <mergeCell ref="D113:M114"/>
    <mergeCell ref="D115:M116"/>
    <mergeCell ref="B117:C118"/>
    <mergeCell ref="D117:M118"/>
    <mergeCell ref="B129:C132"/>
    <mergeCell ref="D129:M130"/>
    <mergeCell ref="D131:M132"/>
    <mergeCell ref="B158:C159"/>
    <mergeCell ref="D158:M159"/>
    <mergeCell ref="D162:K162"/>
    <mergeCell ref="B166:C169"/>
    <mergeCell ref="D166:M167"/>
    <mergeCell ref="D168:M169"/>
    <mergeCell ref="B144:C145"/>
    <mergeCell ref="D144:M145"/>
    <mergeCell ref="D152:K152"/>
    <mergeCell ref="B154:C157"/>
    <mergeCell ref="D154:M155"/>
    <mergeCell ref="D156:M157"/>
    <mergeCell ref="B181:C182"/>
    <mergeCell ref="D181:M182"/>
    <mergeCell ref="D186:K186"/>
    <mergeCell ref="B196:C199"/>
    <mergeCell ref="D196:M197"/>
    <mergeCell ref="D198:M199"/>
    <mergeCell ref="B170:C171"/>
    <mergeCell ref="D170:M171"/>
    <mergeCell ref="D174:K174"/>
    <mergeCell ref="B177:C180"/>
    <mergeCell ref="D177:M178"/>
    <mergeCell ref="D179:M180"/>
    <mergeCell ref="B211:C212"/>
    <mergeCell ref="D211:M212"/>
    <mergeCell ref="D215:K215"/>
    <mergeCell ref="B218:C221"/>
    <mergeCell ref="D218:M219"/>
    <mergeCell ref="D220:M221"/>
    <mergeCell ref="B200:C201"/>
    <mergeCell ref="D200:M201"/>
    <mergeCell ref="D204:K204"/>
    <mergeCell ref="B207:C210"/>
    <mergeCell ref="D207:M208"/>
    <mergeCell ref="D209:M210"/>
    <mergeCell ref="B232:C233"/>
    <mergeCell ref="D232:M233"/>
    <mergeCell ref="D236:K236"/>
    <mergeCell ref="B238:C241"/>
    <mergeCell ref="D238:M239"/>
    <mergeCell ref="D240:M241"/>
    <mergeCell ref="B222:C223"/>
    <mergeCell ref="D222:M223"/>
    <mergeCell ref="D226:K226"/>
    <mergeCell ref="B228:C231"/>
    <mergeCell ref="D228:M229"/>
    <mergeCell ref="D230:M231"/>
    <mergeCell ref="B259:C260"/>
    <mergeCell ref="D259:M260"/>
    <mergeCell ref="D263:K263"/>
    <mergeCell ref="B289:C292"/>
    <mergeCell ref="D289:M290"/>
    <mergeCell ref="D291:M292"/>
    <mergeCell ref="B242:C243"/>
    <mergeCell ref="D242:M243"/>
    <mergeCell ref="D247:K247"/>
    <mergeCell ref="B255:C258"/>
    <mergeCell ref="D255:M256"/>
    <mergeCell ref="D257:M258"/>
    <mergeCell ref="B293:C294"/>
    <mergeCell ref="D293:M294"/>
    <mergeCell ref="D297:K297"/>
    <mergeCell ref="B266:C269"/>
    <mergeCell ref="D266:M267"/>
    <mergeCell ref="D268:M269"/>
    <mergeCell ref="B270:C271"/>
    <mergeCell ref="D270:M271"/>
    <mergeCell ref="D274:K274"/>
    <mergeCell ref="B277:C280"/>
    <mergeCell ref="D277:M278"/>
    <mergeCell ref="D279:M280"/>
    <mergeCell ref="B281:C282"/>
    <mergeCell ref="D281:M282"/>
  </mergeCells>
  <pageMargins left="0.7" right="0.7" top="0.75" bottom="0.75" header="0.3" footer="0.3"/>
  <pageSetup paperSize="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8"/>
  <sheetViews>
    <sheetView topLeftCell="A19" zoomScaleNormal="100" workbookViewId="0">
      <selection activeCell="D226" sqref="D226"/>
    </sheetView>
  </sheetViews>
  <sheetFormatPr baseColWidth="10" defaultColWidth="11.42578125" defaultRowHeight="11.25" x14ac:dyDescent="0.2"/>
  <cols>
    <col min="1" max="1" width="1.28515625" style="469" customWidth="1"/>
    <col min="2" max="2" width="3.140625" style="469" customWidth="1"/>
    <col min="3" max="3" width="24.140625" style="469" customWidth="1"/>
    <col min="4" max="4" width="13.7109375" style="469" customWidth="1"/>
    <col min="5" max="5" width="7.5703125" style="469" customWidth="1"/>
    <col min="6" max="6" width="11.28515625" style="469" customWidth="1"/>
    <col min="7" max="7" width="4.42578125" style="469" customWidth="1"/>
    <col min="8" max="8" width="5.7109375" style="469" customWidth="1"/>
    <col min="9" max="9" width="9.85546875" style="469" customWidth="1"/>
    <col min="10" max="10" width="5.140625" style="469" customWidth="1"/>
    <col min="11" max="11" width="8.7109375" style="469" customWidth="1"/>
    <col min="12" max="12" width="9" style="469" customWidth="1"/>
    <col min="13" max="13" width="11.140625" style="469" customWidth="1"/>
    <col min="14" max="14" width="32.28515625" style="469" customWidth="1"/>
    <col min="15" max="15" width="27.140625" style="469" customWidth="1"/>
    <col min="16" max="16" width="11.42578125" style="469"/>
    <col min="17" max="17" width="13.140625" style="469" bestFit="1" customWidth="1"/>
    <col min="18" max="16384" width="11.42578125" style="469"/>
  </cols>
  <sheetData>
    <row r="1" spans="1:14" ht="18" customHeight="1" x14ac:dyDescent="0.2">
      <c r="A1" s="469" t="s">
        <v>217</v>
      </c>
      <c r="B1" s="470"/>
      <c r="C1" s="471"/>
      <c r="E1" s="472"/>
      <c r="F1" s="472"/>
      <c r="G1" s="470"/>
      <c r="H1" s="470"/>
      <c r="I1" s="472"/>
      <c r="J1" s="472"/>
      <c r="K1" s="472"/>
      <c r="L1" s="473"/>
    </row>
    <row r="2" spans="1:14" ht="7.5" customHeight="1" thickBot="1" x14ac:dyDescent="0.25"/>
    <row r="3" spans="1:14" x14ac:dyDescent="0.2">
      <c r="B3" s="718"/>
      <c r="C3" s="719"/>
      <c r="D3" s="724" t="s">
        <v>0</v>
      </c>
      <c r="E3" s="724"/>
      <c r="F3" s="724"/>
      <c r="G3" s="724"/>
      <c r="H3" s="724"/>
      <c r="I3" s="724"/>
      <c r="J3" s="724"/>
      <c r="K3" s="724"/>
      <c r="L3" s="724"/>
      <c r="M3" s="725"/>
      <c r="N3" s="474"/>
    </row>
    <row r="4" spans="1:14" x14ac:dyDescent="0.2">
      <c r="B4" s="720"/>
      <c r="C4" s="721"/>
      <c r="D4" s="726"/>
      <c r="E4" s="726"/>
      <c r="F4" s="726"/>
      <c r="G4" s="726"/>
      <c r="H4" s="726"/>
      <c r="I4" s="726"/>
      <c r="J4" s="726"/>
      <c r="K4" s="726"/>
      <c r="L4" s="726"/>
      <c r="M4" s="727"/>
      <c r="N4" s="475"/>
    </row>
    <row r="5" spans="1:14" x14ac:dyDescent="0.2">
      <c r="B5" s="720"/>
      <c r="C5" s="721"/>
      <c r="D5" s="728" t="s">
        <v>219</v>
      </c>
      <c r="E5" s="728"/>
      <c r="F5" s="728"/>
      <c r="G5" s="728"/>
      <c r="H5" s="728"/>
      <c r="I5" s="728"/>
      <c r="J5" s="728"/>
      <c r="K5" s="728"/>
      <c r="L5" s="728"/>
      <c r="M5" s="729"/>
      <c r="N5" s="475"/>
    </row>
    <row r="6" spans="1:14" ht="23.25" customHeight="1" thickBot="1" x14ac:dyDescent="0.25">
      <c r="B6" s="722"/>
      <c r="C6" s="723"/>
      <c r="D6" s="730"/>
      <c r="E6" s="730"/>
      <c r="F6" s="730"/>
      <c r="G6" s="730"/>
      <c r="H6" s="730"/>
      <c r="I6" s="730"/>
      <c r="J6" s="730"/>
      <c r="K6" s="730"/>
      <c r="L6" s="730"/>
      <c r="M6" s="731"/>
      <c r="N6" s="476"/>
    </row>
    <row r="7" spans="1:14" x14ac:dyDescent="0.2">
      <c r="B7" s="732" t="s">
        <v>2</v>
      </c>
      <c r="C7" s="729"/>
      <c r="D7" s="734" t="s">
        <v>15</v>
      </c>
      <c r="E7" s="735"/>
      <c r="F7" s="735"/>
      <c r="G7" s="735"/>
      <c r="H7" s="735"/>
      <c r="I7" s="735"/>
      <c r="J7" s="735"/>
      <c r="K7" s="735"/>
      <c r="L7" s="735"/>
      <c r="M7" s="736"/>
      <c r="N7" s="475"/>
    </row>
    <row r="8" spans="1:14" ht="12" thickBot="1" x14ac:dyDescent="0.25">
      <c r="B8" s="733"/>
      <c r="C8" s="731"/>
      <c r="D8" s="733"/>
      <c r="E8" s="730"/>
      <c r="F8" s="730"/>
      <c r="G8" s="730"/>
      <c r="H8" s="730"/>
      <c r="I8" s="730"/>
      <c r="J8" s="730"/>
      <c r="K8" s="730"/>
      <c r="L8" s="730"/>
      <c r="M8" s="731"/>
      <c r="N8" s="476"/>
    </row>
    <row r="9" spans="1:14" ht="45.75" thickBot="1" x14ac:dyDescent="0.25">
      <c r="B9" s="165" t="s">
        <v>11</v>
      </c>
      <c r="C9" s="458" t="s">
        <v>4</v>
      </c>
      <c r="D9" s="441" t="s">
        <v>13</v>
      </c>
      <c r="E9" s="442" t="s">
        <v>28</v>
      </c>
      <c r="F9" s="444" t="s">
        <v>5</v>
      </c>
      <c r="G9" s="459" t="s">
        <v>6</v>
      </c>
      <c r="H9" s="444" t="s">
        <v>7</v>
      </c>
      <c r="I9" s="457" t="s">
        <v>89</v>
      </c>
      <c r="J9" s="457" t="s">
        <v>8</v>
      </c>
      <c r="K9" s="445" t="s">
        <v>105</v>
      </c>
      <c r="L9" s="445" t="s">
        <v>215</v>
      </c>
      <c r="M9" s="444" t="s">
        <v>9</v>
      </c>
      <c r="N9" s="460" t="s">
        <v>10</v>
      </c>
    </row>
    <row r="10" spans="1:14" ht="23.25" thickBot="1" x14ac:dyDescent="0.25">
      <c r="B10" s="441">
        <v>2</v>
      </c>
      <c r="C10" s="477" t="s">
        <v>90</v>
      </c>
      <c r="D10" s="466" t="s">
        <v>16</v>
      </c>
      <c r="E10" s="478">
        <v>319.2</v>
      </c>
      <c r="F10" s="478">
        <f t="shared" ref="F10:F20" si="0">ROUND(E10*G10,0)</f>
        <v>4788</v>
      </c>
      <c r="G10" s="479">
        <v>15</v>
      </c>
      <c r="H10" s="480">
        <v>0</v>
      </c>
      <c r="I10" s="481">
        <f>ROUND((E10/4)*H10,0)</f>
        <v>0</v>
      </c>
      <c r="J10" s="478"/>
      <c r="K10" s="482"/>
      <c r="L10" s="478"/>
      <c r="M10" s="478">
        <f t="shared" ref="M10:M20" si="1">F10+I10+K10</f>
        <v>4788</v>
      </c>
      <c r="N10" s="483"/>
    </row>
    <row r="11" spans="1:14" ht="30" customHeight="1" thickBot="1" x14ac:dyDescent="0.25">
      <c r="B11" s="441">
        <v>3</v>
      </c>
      <c r="C11" s="484" t="s">
        <v>19</v>
      </c>
      <c r="D11" s="485" t="s">
        <v>20</v>
      </c>
      <c r="E11" s="478">
        <v>265.33</v>
      </c>
      <c r="F11" s="486">
        <f t="shared" si="0"/>
        <v>3980</v>
      </c>
      <c r="G11" s="480">
        <v>15</v>
      </c>
      <c r="H11" s="480">
        <v>0</v>
      </c>
      <c r="I11" s="478"/>
      <c r="J11" s="478"/>
      <c r="K11" s="482"/>
      <c r="L11" s="478"/>
      <c r="M11" s="478">
        <f t="shared" si="1"/>
        <v>3980</v>
      </c>
      <c r="N11" s="485"/>
    </row>
    <row r="12" spans="1:14" ht="30" customHeight="1" thickBot="1" x14ac:dyDescent="0.25">
      <c r="B12" s="487">
        <v>4</v>
      </c>
      <c r="C12" s="484" t="s">
        <v>187</v>
      </c>
      <c r="D12" s="485" t="s">
        <v>20</v>
      </c>
      <c r="E12" s="478">
        <v>266.66000000000003</v>
      </c>
      <c r="F12" s="486">
        <f t="shared" si="0"/>
        <v>4000</v>
      </c>
      <c r="G12" s="480">
        <v>15</v>
      </c>
      <c r="H12" s="488">
        <v>0</v>
      </c>
      <c r="I12" s="481">
        <f t="shared" ref="I12:I20" si="2">ROUND((E12/4)*H12,0)</f>
        <v>0</v>
      </c>
      <c r="J12" s="489"/>
      <c r="K12" s="490"/>
      <c r="L12" s="489"/>
      <c r="M12" s="489">
        <f t="shared" si="1"/>
        <v>4000</v>
      </c>
      <c r="N12" s="491"/>
    </row>
    <row r="13" spans="1:14" ht="30" customHeight="1" thickBot="1" x14ac:dyDescent="0.25">
      <c r="B13" s="456">
        <v>5</v>
      </c>
      <c r="C13" s="175" t="s">
        <v>21</v>
      </c>
      <c r="D13" s="485" t="s">
        <v>20</v>
      </c>
      <c r="E13" s="492">
        <v>265.33</v>
      </c>
      <c r="F13" s="478">
        <f t="shared" si="0"/>
        <v>3980</v>
      </c>
      <c r="G13" s="493">
        <v>15</v>
      </c>
      <c r="H13" s="480">
        <v>0</v>
      </c>
      <c r="I13" s="481">
        <f t="shared" si="2"/>
        <v>0</v>
      </c>
      <c r="J13" s="478"/>
      <c r="K13" s="482"/>
      <c r="L13" s="478"/>
      <c r="M13" s="478">
        <f t="shared" si="1"/>
        <v>3980</v>
      </c>
      <c r="N13" s="491"/>
    </row>
    <row r="14" spans="1:14" ht="30" customHeight="1" thickBot="1" x14ac:dyDescent="0.25">
      <c r="B14" s="456">
        <v>6</v>
      </c>
      <c r="C14" s="175" t="s">
        <v>192</v>
      </c>
      <c r="D14" s="485" t="s">
        <v>20</v>
      </c>
      <c r="E14" s="492">
        <v>400</v>
      </c>
      <c r="F14" s="478">
        <f t="shared" si="0"/>
        <v>6000</v>
      </c>
      <c r="G14" s="493">
        <v>15</v>
      </c>
      <c r="H14" s="480">
        <v>0</v>
      </c>
      <c r="I14" s="481">
        <f t="shared" si="2"/>
        <v>0</v>
      </c>
      <c r="J14" s="478"/>
      <c r="K14" s="482"/>
      <c r="L14" s="478"/>
      <c r="M14" s="478">
        <f t="shared" si="1"/>
        <v>6000</v>
      </c>
      <c r="N14" s="491"/>
    </row>
    <row r="15" spans="1:14" ht="30" customHeight="1" thickBot="1" x14ac:dyDescent="0.25">
      <c r="B15" s="456">
        <v>7</v>
      </c>
      <c r="C15" s="175" t="s">
        <v>218</v>
      </c>
      <c r="D15" s="485" t="s">
        <v>189</v>
      </c>
      <c r="E15" s="478">
        <v>284.3</v>
      </c>
      <c r="F15" s="486">
        <f t="shared" ref="F15" si="3">ROUND(E15*G15,0)</f>
        <v>2843</v>
      </c>
      <c r="G15" s="480">
        <v>10</v>
      </c>
      <c r="H15" s="488">
        <v>0</v>
      </c>
      <c r="I15" s="481">
        <f t="shared" ref="I15" si="4">ROUND((E15/4)*H15,0)</f>
        <v>0</v>
      </c>
      <c r="J15" s="489"/>
      <c r="K15" s="490"/>
      <c r="L15" s="489"/>
      <c r="M15" s="489">
        <f t="shared" ref="M15" si="5">F15+I15+K15</f>
        <v>2843</v>
      </c>
      <c r="N15" s="491"/>
    </row>
    <row r="16" spans="1:14" ht="30" customHeight="1" thickBot="1" x14ac:dyDescent="0.25">
      <c r="B16" s="456">
        <v>8</v>
      </c>
      <c r="C16" s="175" t="s">
        <v>193</v>
      </c>
      <c r="D16" s="485" t="s">
        <v>20</v>
      </c>
      <c r="E16" s="492">
        <v>287.17</v>
      </c>
      <c r="F16" s="478">
        <f t="shared" si="0"/>
        <v>4308</v>
      </c>
      <c r="G16" s="493">
        <v>15</v>
      </c>
      <c r="H16" s="480">
        <v>0</v>
      </c>
      <c r="I16" s="481">
        <f t="shared" si="2"/>
        <v>0</v>
      </c>
      <c r="J16" s="478"/>
      <c r="K16" s="482"/>
      <c r="L16" s="478"/>
      <c r="M16" s="478">
        <f>F16+I16+K16</f>
        <v>4308</v>
      </c>
      <c r="N16" s="491"/>
    </row>
    <row r="17" spans="2:14" ht="30" customHeight="1" thickBot="1" x14ac:dyDescent="0.25">
      <c r="B17" s="456">
        <v>9</v>
      </c>
      <c r="C17" s="175" t="s">
        <v>188</v>
      </c>
      <c r="D17" s="485" t="s">
        <v>189</v>
      </c>
      <c r="E17" s="478">
        <v>284.3</v>
      </c>
      <c r="F17" s="486">
        <f t="shared" si="0"/>
        <v>1137</v>
      </c>
      <c r="G17" s="480">
        <v>4</v>
      </c>
      <c r="H17" s="488">
        <v>0</v>
      </c>
      <c r="I17" s="481">
        <f t="shared" si="2"/>
        <v>0</v>
      </c>
      <c r="J17" s="489"/>
      <c r="K17" s="490"/>
      <c r="L17" s="489"/>
      <c r="M17" s="489">
        <f t="shared" si="1"/>
        <v>1137</v>
      </c>
      <c r="N17" s="491"/>
    </row>
    <row r="18" spans="2:14" ht="30.75" customHeight="1" thickBot="1" x14ac:dyDescent="0.25">
      <c r="B18" s="441">
        <v>10</v>
      </c>
      <c r="C18" s="175" t="s">
        <v>181</v>
      </c>
      <c r="D18" s="494" t="s">
        <v>182</v>
      </c>
      <c r="E18" s="492">
        <v>320</v>
      </c>
      <c r="F18" s="478">
        <f t="shared" si="0"/>
        <v>4800</v>
      </c>
      <c r="G18" s="493">
        <v>15</v>
      </c>
      <c r="H18" s="480">
        <v>13</v>
      </c>
      <c r="I18" s="481">
        <f t="shared" si="2"/>
        <v>1040</v>
      </c>
      <c r="J18" s="478"/>
      <c r="K18" s="482"/>
      <c r="L18" s="478"/>
      <c r="M18" s="478">
        <f t="shared" si="1"/>
        <v>5840</v>
      </c>
      <c r="N18" s="485"/>
    </row>
    <row r="19" spans="2:14" ht="33.75" customHeight="1" thickBot="1" x14ac:dyDescent="0.25">
      <c r="B19" s="487">
        <v>11</v>
      </c>
      <c r="C19" s="495" t="s">
        <v>22</v>
      </c>
      <c r="D19" s="496" t="s">
        <v>23</v>
      </c>
      <c r="E19" s="497">
        <f>5075.2/15</f>
        <v>338.34666666666664</v>
      </c>
      <c r="F19" s="478">
        <f t="shared" si="0"/>
        <v>5075</v>
      </c>
      <c r="G19" s="470">
        <v>15</v>
      </c>
      <c r="H19" s="488">
        <v>18</v>
      </c>
      <c r="I19" s="481">
        <f t="shared" si="2"/>
        <v>1523</v>
      </c>
      <c r="J19" s="498">
        <v>1</v>
      </c>
      <c r="K19" s="499">
        <f t="shared" ref="K19" si="6">ROUND((E19*2)*J19,0)</f>
        <v>677</v>
      </c>
      <c r="L19" s="500"/>
      <c r="M19" s="489">
        <f>F19+I19+K19</f>
        <v>7275</v>
      </c>
      <c r="N19" s="501"/>
    </row>
    <row r="20" spans="2:14" ht="30" customHeight="1" thickBot="1" x14ac:dyDescent="0.25">
      <c r="B20" s="456">
        <v>12</v>
      </c>
      <c r="C20" s="175" t="s">
        <v>24</v>
      </c>
      <c r="D20" s="494" t="s">
        <v>25</v>
      </c>
      <c r="E20" s="478">
        <v>319.2</v>
      </c>
      <c r="F20" s="478">
        <f t="shared" si="0"/>
        <v>4788</v>
      </c>
      <c r="G20" s="493">
        <v>15</v>
      </c>
      <c r="H20" s="480">
        <v>12</v>
      </c>
      <c r="I20" s="481">
        <f t="shared" si="2"/>
        <v>958</v>
      </c>
      <c r="J20" s="478"/>
      <c r="K20" s="482"/>
      <c r="L20" s="478"/>
      <c r="M20" s="478">
        <f t="shared" si="1"/>
        <v>5746</v>
      </c>
      <c r="N20" s="491"/>
    </row>
    <row r="21" spans="2:14" ht="21" customHeight="1" thickBot="1" x14ac:dyDescent="0.25">
      <c r="B21" s="456"/>
      <c r="C21" s="175" t="s">
        <v>129</v>
      </c>
      <c r="D21" s="685"/>
      <c r="E21" s="686"/>
      <c r="F21" s="686"/>
      <c r="G21" s="686"/>
      <c r="H21" s="686"/>
      <c r="I21" s="686"/>
      <c r="J21" s="686"/>
      <c r="K21" s="686"/>
      <c r="L21" s="502"/>
      <c r="M21" s="503">
        <f>SUM(M10:M20)</f>
        <v>49897</v>
      </c>
      <c r="N21" s="491"/>
    </row>
    <row r="22" spans="2:14" ht="14.25" customHeight="1" thickBot="1" x14ac:dyDescent="0.25"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473"/>
    </row>
    <row r="23" spans="2:14" ht="7.5" hidden="1" customHeight="1" thickBot="1" x14ac:dyDescent="0.25">
      <c r="B23" s="504"/>
      <c r="C23" s="505"/>
      <c r="D23" s="506"/>
      <c r="E23" s="506"/>
      <c r="F23" s="506"/>
      <c r="G23" s="506"/>
      <c r="H23" s="506"/>
      <c r="I23" s="506"/>
      <c r="J23" s="506"/>
      <c r="K23" s="506"/>
      <c r="L23" s="473"/>
    </row>
    <row r="24" spans="2:14" ht="6" hidden="1" customHeight="1" thickBot="1" x14ac:dyDescent="0.25">
      <c r="B24" s="504"/>
      <c r="C24" s="505"/>
      <c r="D24" s="506"/>
      <c r="E24" s="506"/>
      <c r="F24" s="506"/>
      <c r="G24" s="506"/>
      <c r="H24" s="506"/>
      <c r="I24" s="506"/>
      <c r="J24" s="506"/>
      <c r="K24" s="506"/>
      <c r="L24" s="473"/>
    </row>
    <row r="25" spans="2:14" ht="3.75" hidden="1" customHeight="1" x14ac:dyDescent="0.2">
      <c r="F25" s="472"/>
    </row>
    <row r="26" spans="2:14" x14ac:dyDescent="0.2">
      <c r="B26" s="718"/>
      <c r="C26" s="719"/>
      <c r="D26" s="724" t="s">
        <v>0</v>
      </c>
      <c r="E26" s="724"/>
      <c r="F26" s="724"/>
      <c r="G26" s="724"/>
      <c r="H26" s="724"/>
      <c r="I26" s="724"/>
      <c r="J26" s="724"/>
      <c r="K26" s="724"/>
      <c r="L26" s="724"/>
      <c r="M26" s="725"/>
      <c r="N26" s="474"/>
    </row>
    <row r="27" spans="2:14" ht="6.75" customHeight="1" x14ac:dyDescent="0.2">
      <c r="B27" s="720"/>
      <c r="C27" s="721"/>
      <c r="D27" s="726"/>
      <c r="E27" s="726"/>
      <c r="F27" s="726"/>
      <c r="G27" s="726"/>
      <c r="H27" s="726"/>
      <c r="I27" s="726"/>
      <c r="J27" s="726"/>
      <c r="K27" s="726"/>
      <c r="L27" s="726"/>
      <c r="M27" s="727"/>
      <c r="N27" s="475"/>
    </row>
    <row r="28" spans="2:14" x14ac:dyDescent="0.2">
      <c r="B28" s="720"/>
      <c r="C28" s="721"/>
      <c r="D28" s="728" t="str">
        <f>D5</f>
        <v>PAGO QUINCENAL DEL 01 AL 15 DE JUNIO DE 2025</v>
      </c>
      <c r="E28" s="728"/>
      <c r="F28" s="728"/>
      <c r="G28" s="728"/>
      <c r="H28" s="728"/>
      <c r="I28" s="728"/>
      <c r="J28" s="728"/>
      <c r="K28" s="728"/>
      <c r="L28" s="728"/>
      <c r="M28" s="729"/>
      <c r="N28" s="475"/>
    </row>
    <row r="29" spans="2:14" ht="3.75" customHeight="1" thickBot="1" x14ac:dyDescent="0.25">
      <c r="B29" s="722"/>
      <c r="C29" s="723"/>
      <c r="D29" s="730"/>
      <c r="E29" s="730"/>
      <c r="F29" s="730"/>
      <c r="G29" s="730"/>
      <c r="H29" s="730"/>
      <c r="I29" s="730"/>
      <c r="J29" s="730"/>
      <c r="K29" s="730"/>
      <c r="L29" s="730"/>
      <c r="M29" s="731"/>
      <c r="N29" s="476"/>
    </row>
    <row r="30" spans="2:14" x14ac:dyDescent="0.2">
      <c r="B30" s="732" t="s">
        <v>2</v>
      </c>
      <c r="C30" s="729"/>
      <c r="D30" s="734" t="s">
        <v>26</v>
      </c>
      <c r="E30" s="735"/>
      <c r="F30" s="735"/>
      <c r="G30" s="735"/>
      <c r="H30" s="735"/>
      <c r="I30" s="735"/>
      <c r="J30" s="735"/>
      <c r="K30" s="735"/>
      <c r="L30" s="735"/>
      <c r="M30" s="736"/>
      <c r="N30" s="475"/>
    </row>
    <row r="31" spans="2:14" ht="7.5" customHeight="1" thickBot="1" x14ac:dyDescent="0.25">
      <c r="B31" s="733"/>
      <c r="C31" s="731"/>
      <c r="D31" s="733"/>
      <c r="E31" s="730"/>
      <c r="F31" s="730"/>
      <c r="G31" s="730"/>
      <c r="H31" s="730"/>
      <c r="I31" s="730"/>
      <c r="J31" s="730"/>
      <c r="K31" s="730"/>
      <c r="L31" s="730"/>
      <c r="M31" s="731"/>
      <c r="N31" s="476"/>
    </row>
    <row r="32" spans="2:14" ht="45.75" thickBot="1" x14ac:dyDescent="0.25">
      <c r="B32" s="176" t="s">
        <v>11</v>
      </c>
      <c r="C32" s="456" t="s">
        <v>4</v>
      </c>
      <c r="D32" s="441" t="s">
        <v>13</v>
      </c>
      <c r="E32" s="442" t="s">
        <v>28</v>
      </c>
      <c r="F32" s="443" t="s">
        <v>5</v>
      </c>
      <c r="G32" s="443" t="s">
        <v>6</v>
      </c>
      <c r="H32" s="444" t="s">
        <v>7</v>
      </c>
      <c r="I32" s="457" t="s">
        <v>89</v>
      </c>
      <c r="J32" s="457" t="s">
        <v>8</v>
      </c>
      <c r="K32" s="445" t="s">
        <v>105</v>
      </c>
      <c r="L32" s="445" t="s">
        <v>215</v>
      </c>
      <c r="M32" s="443" t="s">
        <v>9</v>
      </c>
      <c r="N32" s="441" t="s">
        <v>10</v>
      </c>
    </row>
    <row r="33" spans="2:17" ht="23.25" thickBot="1" x14ac:dyDescent="0.25">
      <c r="B33" s="460">
        <v>13</v>
      </c>
      <c r="C33" s="507" t="s">
        <v>27</v>
      </c>
      <c r="D33" s="466" t="s">
        <v>29</v>
      </c>
      <c r="E33" s="508">
        <f>5340.6/15</f>
        <v>356.04</v>
      </c>
      <c r="F33" s="478">
        <f>ROUND(E33*G33,0)</f>
        <v>5341</v>
      </c>
      <c r="G33" s="509">
        <v>15</v>
      </c>
      <c r="H33" s="480">
        <v>0</v>
      </c>
      <c r="I33" s="481">
        <f>ROUND((E33/4)*H33,0)</f>
        <v>0</v>
      </c>
      <c r="J33" s="498">
        <v>1</v>
      </c>
      <c r="K33" s="508">
        <f>ROUND((E33*2)*J33,0)</f>
        <v>712</v>
      </c>
      <c r="L33" s="481"/>
      <c r="M33" s="478">
        <f>F33+I33+K33</f>
        <v>6053</v>
      </c>
      <c r="N33" s="474"/>
      <c r="P33" s="510"/>
    </row>
    <row r="34" spans="2:17" ht="23.25" thickBot="1" x14ac:dyDescent="0.25">
      <c r="B34" s="460">
        <v>14</v>
      </c>
      <c r="C34" s="507" t="s">
        <v>211</v>
      </c>
      <c r="D34" s="466" t="s">
        <v>29</v>
      </c>
      <c r="E34" s="508">
        <f>5340.6/15</f>
        <v>356.04</v>
      </c>
      <c r="F34" s="478">
        <f t="shared" ref="F34:F39" si="7">ROUND(E34*G34,0)</f>
        <v>5341</v>
      </c>
      <c r="G34" s="509">
        <v>15</v>
      </c>
      <c r="H34" s="480">
        <v>4</v>
      </c>
      <c r="I34" s="481">
        <f>ROUND((E34/4)*H34,0)</f>
        <v>356</v>
      </c>
      <c r="J34" s="498">
        <v>1</v>
      </c>
      <c r="K34" s="508">
        <f t="shared" ref="K34:K39" si="8">ROUND((E34*2)*J34,0)</f>
        <v>712</v>
      </c>
      <c r="L34" s="481"/>
      <c r="M34" s="478">
        <f t="shared" ref="M34:M39" si="9">F34+I34+K34</f>
        <v>6409</v>
      </c>
      <c r="N34" s="474"/>
      <c r="P34" s="510"/>
    </row>
    <row r="35" spans="2:17" ht="23.25" thickBot="1" x14ac:dyDescent="0.25">
      <c r="B35" s="460">
        <v>15</v>
      </c>
      <c r="C35" s="511" t="s">
        <v>30</v>
      </c>
      <c r="D35" s="494" t="s">
        <v>31</v>
      </c>
      <c r="E35" s="478">
        <f>4077.2/15</f>
        <v>271.81333333333333</v>
      </c>
      <c r="F35" s="557">
        <f t="shared" si="7"/>
        <v>4077</v>
      </c>
      <c r="G35" s="480">
        <v>15</v>
      </c>
      <c r="H35" s="480">
        <v>4</v>
      </c>
      <c r="I35" s="481">
        <f>ROUND((E35/4)*H35,0)</f>
        <v>272</v>
      </c>
      <c r="J35" s="498">
        <v>1</v>
      </c>
      <c r="K35" s="508">
        <f t="shared" si="8"/>
        <v>544</v>
      </c>
      <c r="L35" s="481"/>
      <c r="M35" s="478">
        <f t="shared" si="9"/>
        <v>4893</v>
      </c>
      <c r="N35" s="485"/>
    </row>
    <row r="36" spans="2:17" ht="27.75" customHeight="1" thickBot="1" x14ac:dyDescent="0.25">
      <c r="B36" s="441">
        <v>16</v>
      </c>
      <c r="C36" s="511" t="s">
        <v>34</v>
      </c>
      <c r="D36" s="494" t="s">
        <v>35</v>
      </c>
      <c r="E36" s="478">
        <v>260.45999999999998</v>
      </c>
      <c r="F36" s="478">
        <f>ROUND(E36*G36,0)</f>
        <v>3907</v>
      </c>
      <c r="G36" s="480">
        <v>15</v>
      </c>
      <c r="H36" s="480"/>
      <c r="I36" s="486"/>
      <c r="J36" s="498">
        <v>1</v>
      </c>
      <c r="K36" s="508">
        <f t="shared" si="8"/>
        <v>521</v>
      </c>
      <c r="L36" s="481"/>
      <c r="M36" s="478">
        <f t="shared" si="9"/>
        <v>4428</v>
      </c>
      <c r="N36" s="485"/>
      <c r="P36" s="510"/>
    </row>
    <row r="37" spans="2:17" ht="27" customHeight="1" thickBot="1" x14ac:dyDescent="0.25">
      <c r="B37" s="441"/>
      <c r="C37" s="511" t="s">
        <v>216</v>
      </c>
      <c r="D37" s="494" t="s">
        <v>35</v>
      </c>
      <c r="E37" s="478">
        <v>260.45999999999998</v>
      </c>
      <c r="F37" s="478">
        <f t="shared" ref="F37" si="10">ROUND(E37*G37,0)</f>
        <v>3907</v>
      </c>
      <c r="G37" s="480">
        <v>15</v>
      </c>
      <c r="H37" s="480"/>
      <c r="I37" s="486"/>
      <c r="J37" s="498">
        <v>1</v>
      </c>
      <c r="K37" s="508">
        <f t="shared" si="8"/>
        <v>521</v>
      </c>
      <c r="L37" s="481"/>
      <c r="M37" s="478">
        <f t="shared" si="9"/>
        <v>4428</v>
      </c>
      <c r="N37" s="485"/>
      <c r="P37" s="510"/>
    </row>
    <row r="38" spans="2:17" ht="25.5" customHeight="1" thickBot="1" x14ac:dyDescent="0.25">
      <c r="B38" s="441">
        <v>17</v>
      </c>
      <c r="C38" s="511" t="s">
        <v>165</v>
      </c>
      <c r="D38" s="494" t="s">
        <v>167</v>
      </c>
      <c r="E38" s="478">
        <v>292.95999999999998</v>
      </c>
      <c r="F38" s="478">
        <f t="shared" si="7"/>
        <v>4101</v>
      </c>
      <c r="G38" s="509">
        <v>14</v>
      </c>
      <c r="H38" s="480">
        <v>0</v>
      </c>
      <c r="I38" s="481">
        <f>ROUND((E38/4)*H38,0)</f>
        <v>0</v>
      </c>
      <c r="J38" s="498">
        <v>0</v>
      </c>
      <c r="K38" s="508">
        <f t="shared" si="8"/>
        <v>0</v>
      </c>
      <c r="L38" s="481"/>
      <c r="M38" s="478">
        <f t="shared" si="9"/>
        <v>4101</v>
      </c>
      <c r="N38" s="485"/>
      <c r="P38" s="510"/>
    </row>
    <row r="39" spans="2:17" ht="23.25" customHeight="1" thickBot="1" x14ac:dyDescent="0.25">
      <c r="B39" s="441">
        <v>18</v>
      </c>
      <c r="C39" s="512" t="s">
        <v>166</v>
      </c>
      <c r="D39" s="494" t="s">
        <v>167</v>
      </c>
      <c r="E39" s="478">
        <v>292.95999999999998</v>
      </c>
      <c r="F39" s="478">
        <f t="shared" si="7"/>
        <v>4394</v>
      </c>
      <c r="G39" s="480">
        <v>15</v>
      </c>
      <c r="H39" s="480">
        <v>0</v>
      </c>
      <c r="I39" s="481">
        <f>ROUND((E39/4)*H39,0)</f>
        <v>0</v>
      </c>
      <c r="J39" s="498">
        <v>0</v>
      </c>
      <c r="K39" s="508">
        <f t="shared" si="8"/>
        <v>0</v>
      </c>
      <c r="L39" s="481"/>
      <c r="M39" s="478">
        <f t="shared" si="9"/>
        <v>4394</v>
      </c>
      <c r="N39" s="485"/>
      <c r="P39" s="510"/>
    </row>
    <row r="40" spans="2:17" ht="22.5" customHeight="1" thickBot="1" x14ac:dyDescent="0.25">
      <c r="B40" s="513"/>
      <c r="C40" s="484" t="s">
        <v>129</v>
      </c>
      <c r="D40" s="737"/>
      <c r="E40" s="738"/>
      <c r="F40" s="738"/>
      <c r="G40" s="738"/>
      <c r="H40" s="738"/>
      <c r="I40" s="738"/>
      <c r="J40" s="738"/>
      <c r="K40" s="739"/>
      <c r="L40" s="514"/>
      <c r="M40" s="515">
        <f>SUM(M33:M39)</f>
        <v>34706</v>
      </c>
      <c r="N40" s="491"/>
    </row>
    <row r="41" spans="2:17" ht="11.25" customHeight="1" thickBot="1" x14ac:dyDescent="0.25">
      <c r="C41" s="471"/>
      <c r="D41" s="470"/>
      <c r="E41" s="470"/>
      <c r="F41" s="470"/>
      <c r="G41" s="470"/>
      <c r="H41" s="470"/>
      <c r="I41" s="470"/>
      <c r="J41" s="470"/>
      <c r="K41" s="470"/>
      <c r="L41" s="516"/>
    </row>
    <row r="42" spans="2:17" ht="8.25" customHeight="1" x14ac:dyDescent="0.2">
      <c r="B42" s="718">
        <f ca="1">B42:M71</f>
        <v>0</v>
      </c>
      <c r="C42" s="719"/>
      <c r="D42" s="724" t="s">
        <v>0</v>
      </c>
      <c r="E42" s="724"/>
      <c r="F42" s="724"/>
      <c r="G42" s="724"/>
      <c r="H42" s="724"/>
      <c r="I42" s="724"/>
      <c r="J42" s="724"/>
      <c r="K42" s="724"/>
      <c r="L42" s="724"/>
      <c r="M42" s="725"/>
      <c r="N42" s="474"/>
    </row>
    <row r="43" spans="2:17" ht="2.25" hidden="1" customHeight="1" x14ac:dyDescent="0.2">
      <c r="B43" s="720"/>
      <c r="C43" s="721"/>
      <c r="D43" s="726"/>
      <c r="E43" s="726"/>
      <c r="F43" s="726"/>
      <c r="G43" s="726"/>
      <c r="H43" s="726"/>
      <c r="I43" s="726"/>
      <c r="J43" s="726"/>
      <c r="K43" s="726"/>
      <c r="L43" s="726"/>
      <c r="M43" s="727"/>
      <c r="N43" s="475"/>
    </row>
    <row r="44" spans="2:17" ht="13.5" customHeight="1" thickBot="1" x14ac:dyDescent="0.25">
      <c r="B44" s="720"/>
      <c r="C44" s="721"/>
      <c r="D44" s="728" t="str">
        <f>D28</f>
        <v>PAGO QUINCENAL DEL 01 AL 15 DE JUNIO DE 2025</v>
      </c>
      <c r="E44" s="728"/>
      <c r="F44" s="728"/>
      <c r="G44" s="728"/>
      <c r="H44" s="728"/>
      <c r="I44" s="728"/>
      <c r="J44" s="728"/>
      <c r="K44" s="728"/>
      <c r="L44" s="728"/>
      <c r="M44" s="729"/>
      <c r="N44" s="475"/>
    </row>
    <row r="45" spans="2:17" ht="9.75" hidden="1" customHeight="1" x14ac:dyDescent="0.2">
      <c r="B45" s="722"/>
      <c r="C45" s="723"/>
      <c r="D45" s="730"/>
      <c r="E45" s="730"/>
      <c r="F45" s="730"/>
      <c r="G45" s="730"/>
      <c r="H45" s="730"/>
      <c r="I45" s="730"/>
      <c r="J45" s="730"/>
      <c r="K45" s="730"/>
      <c r="L45" s="730"/>
      <c r="M45" s="731"/>
      <c r="N45" s="476"/>
    </row>
    <row r="46" spans="2:17" x14ac:dyDescent="0.2">
      <c r="B46" s="732" t="s">
        <v>2</v>
      </c>
      <c r="C46" s="729"/>
      <c r="D46" s="734" t="s">
        <v>37</v>
      </c>
      <c r="E46" s="735"/>
      <c r="F46" s="735"/>
      <c r="G46" s="735"/>
      <c r="H46" s="735"/>
      <c r="I46" s="735"/>
      <c r="J46" s="735"/>
      <c r="K46" s="735"/>
      <c r="L46" s="735"/>
      <c r="M46" s="736"/>
      <c r="N46" s="475"/>
    </row>
    <row r="47" spans="2:17" ht="9" customHeight="1" thickBot="1" x14ac:dyDescent="0.25">
      <c r="B47" s="733"/>
      <c r="C47" s="731"/>
      <c r="D47" s="733"/>
      <c r="E47" s="730"/>
      <c r="F47" s="730"/>
      <c r="G47" s="730"/>
      <c r="H47" s="730"/>
      <c r="I47" s="730"/>
      <c r="J47" s="730"/>
      <c r="K47" s="730"/>
      <c r="L47" s="730"/>
      <c r="M47" s="731"/>
      <c r="N47" s="476"/>
    </row>
    <row r="48" spans="2:17" ht="23.25" customHeight="1" thickBot="1" x14ac:dyDescent="0.25">
      <c r="B48" s="175" t="s">
        <v>11</v>
      </c>
      <c r="C48" s="456" t="s">
        <v>4</v>
      </c>
      <c r="D48" s="441" t="s">
        <v>13</v>
      </c>
      <c r="E48" s="442" t="s">
        <v>28</v>
      </c>
      <c r="F48" s="443" t="s">
        <v>5</v>
      </c>
      <c r="G48" s="443" t="s">
        <v>6</v>
      </c>
      <c r="H48" s="444" t="s">
        <v>7</v>
      </c>
      <c r="I48" s="457" t="s">
        <v>89</v>
      </c>
      <c r="J48" s="457" t="s">
        <v>8</v>
      </c>
      <c r="K48" s="445" t="s">
        <v>105</v>
      </c>
      <c r="L48" s="445" t="s">
        <v>215</v>
      </c>
      <c r="M48" s="443" t="s">
        <v>9</v>
      </c>
      <c r="N48" s="441" t="s">
        <v>10</v>
      </c>
      <c r="Q48" s="469" t="s">
        <v>178</v>
      </c>
    </row>
    <row r="49" spans="2:18" ht="25.5" customHeight="1" thickBot="1" x14ac:dyDescent="0.25">
      <c r="B49" s="441">
        <v>19</v>
      </c>
      <c r="C49" s="507" t="s">
        <v>38</v>
      </c>
      <c r="D49" s="466" t="s">
        <v>42</v>
      </c>
      <c r="E49" s="478">
        <v>319.2</v>
      </c>
      <c r="F49" s="478">
        <f t="shared" ref="F49:F54" si="11">ROUND(E49*G49,0)</f>
        <v>4788</v>
      </c>
      <c r="G49" s="509">
        <v>15</v>
      </c>
      <c r="H49" s="480">
        <v>0</v>
      </c>
      <c r="I49" s="481">
        <f t="shared" ref="I49:I54" si="12">ROUND((E49/4)*H49,0)</f>
        <v>0</v>
      </c>
      <c r="J49" s="498">
        <v>0</v>
      </c>
      <c r="K49" s="508">
        <f>ROUND((E49*2)*J49,0)</f>
        <v>0</v>
      </c>
      <c r="L49" s="481"/>
      <c r="M49" s="508">
        <f t="shared" ref="M49:M53" si="13">F49+I49+K49</f>
        <v>4788</v>
      </c>
      <c r="N49" s="474"/>
    </row>
    <row r="50" spans="2:18" ht="21" customHeight="1" thickBot="1" x14ac:dyDescent="0.25">
      <c r="B50" s="441">
        <v>20</v>
      </c>
      <c r="C50" s="507" t="s">
        <v>194</v>
      </c>
      <c r="D50" s="466" t="s">
        <v>151</v>
      </c>
      <c r="E50" s="478">
        <v>319.2</v>
      </c>
      <c r="F50" s="478">
        <f t="shared" si="11"/>
        <v>4788</v>
      </c>
      <c r="G50" s="509">
        <v>15</v>
      </c>
      <c r="H50" s="480">
        <v>8</v>
      </c>
      <c r="I50" s="481">
        <f t="shared" si="12"/>
        <v>638</v>
      </c>
      <c r="J50" s="498">
        <v>0</v>
      </c>
      <c r="K50" s="508">
        <f>ROUND((E50*2)*J50,0)</f>
        <v>0</v>
      </c>
      <c r="L50" s="481"/>
      <c r="M50" s="508">
        <f t="shared" si="13"/>
        <v>5426</v>
      </c>
      <c r="N50" s="474"/>
    </row>
    <row r="51" spans="2:18" ht="20.25" customHeight="1" thickBot="1" x14ac:dyDescent="0.25">
      <c r="B51" s="441">
        <v>21</v>
      </c>
      <c r="C51" s="507" t="s">
        <v>168</v>
      </c>
      <c r="D51" s="466" t="s">
        <v>169</v>
      </c>
      <c r="E51" s="478">
        <v>368.13</v>
      </c>
      <c r="F51" s="478">
        <f t="shared" si="11"/>
        <v>5522</v>
      </c>
      <c r="G51" s="509">
        <v>15</v>
      </c>
      <c r="H51" s="480">
        <v>18</v>
      </c>
      <c r="I51" s="481">
        <f t="shared" si="12"/>
        <v>1657</v>
      </c>
      <c r="J51" s="498">
        <v>1</v>
      </c>
      <c r="K51" s="508">
        <f>ROUND((E51*2)*J51,0)</f>
        <v>736</v>
      </c>
      <c r="L51" s="481"/>
      <c r="M51" s="508">
        <f t="shared" si="13"/>
        <v>7915</v>
      </c>
      <c r="N51" s="474"/>
    </row>
    <row r="52" spans="2:18" ht="21.75" customHeight="1" thickBot="1" x14ac:dyDescent="0.25">
      <c r="B52" s="464">
        <v>22</v>
      </c>
      <c r="C52" s="484" t="s">
        <v>40</v>
      </c>
      <c r="D52" s="494" t="s">
        <v>43</v>
      </c>
      <c r="E52" s="478">
        <v>448.86666666666667</v>
      </c>
      <c r="F52" s="478">
        <f t="shared" si="11"/>
        <v>6733</v>
      </c>
      <c r="G52" s="480">
        <v>15</v>
      </c>
      <c r="H52" s="480">
        <v>0</v>
      </c>
      <c r="I52" s="481">
        <f t="shared" si="12"/>
        <v>0</v>
      </c>
      <c r="J52" s="498">
        <v>1</v>
      </c>
      <c r="K52" s="508">
        <f>ROUND((E52*2)*J52,0)</f>
        <v>898</v>
      </c>
      <c r="L52" s="499"/>
      <c r="M52" s="478">
        <f t="shared" si="13"/>
        <v>7631</v>
      </c>
      <c r="N52" s="485"/>
    </row>
    <row r="53" spans="2:18" ht="21" customHeight="1" thickBot="1" x14ac:dyDescent="0.25">
      <c r="B53" s="441">
        <v>23</v>
      </c>
      <c r="C53" s="512" t="s">
        <v>152</v>
      </c>
      <c r="D53" s="494" t="s">
        <v>44</v>
      </c>
      <c r="E53" s="478">
        <v>501.33333333333331</v>
      </c>
      <c r="F53" s="478">
        <f t="shared" si="11"/>
        <v>7520</v>
      </c>
      <c r="G53" s="480">
        <v>15</v>
      </c>
      <c r="H53" s="480">
        <v>0</v>
      </c>
      <c r="I53" s="486">
        <f t="shared" si="12"/>
        <v>0</v>
      </c>
      <c r="J53" s="485"/>
      <c r="K53" s="485"/>
      <c r="L53" s="517"/>
      <c r="M53" s="478">
        <f t="shared" si="13"/>
        <v>7520</v>
      </c>
      <c r="N53" s="485"/>
      <c r="R53" s="518">
        <f>SUM(R48:R52)</f>
        <v>0</v>
      </c>
    </row>
    <row r="54" spans="2:18" ht="24.75" customHeight="1" thickBot="1" x14ac:dyDescent="0.25">
      <c r="B54" s="456">
        <v>24</v>
      </c>
      <c r="C54" s="175" t="s">
        <v>183</v>
      </c>
      <c r="D54" s="494" t="s">
        <v>184</v>
      </c>
      <c r="E54" s="478">
        <v>338.4</v>
      </c>
      <c r="F54" s="478">
        <f t="shared" si="11"/>
        <v>5076</v>
      </c>
      <c r="G54" s="480">
        <v>15</v>
      </c>
      <c r="H54" s="480">
        <v>16</v>
      </c>
      <c r="I54" s="481">
        <f t="shared" si="12"/>
        <v>1354</v>
      </c>
      <c r="J54" s="498">
        <v>0</v>
      </c>
      <c r="K54" s="508">
        <f t="shared" ref="K54" si="14">ROUND((E54*2)*J54,0)</f>
        <v>0</v>
      </c>
      <c r="L54" s="499"/>
      <c r="M54" s="478">
        <f>F54+I54+K54</f>
        <v>6430</v>
      </c>
      <c r="N54" s="491"/>
      <c r="R54" s="518"/>
    </row>
    <row r="55" spans="2:18" ht="18" customHeight="1" thickBot="1" x14ac:dyDescent="0.25">
      <c r="B55" s="513"/>
      <c r="C55" s="484" t="s">
        <v>129</v>
      </c>
      <c r="D55" s="737"/>
      <c r="E55" s="738"/>
      <c r="F55" s="738"/>
      <c r="G55" s="738"/>
      <c r="H55" s="738"/>
      <c r="I55" s="738"/>
      <c r="J55" s="738"/>
      <c r="K55" s="739"/>
      <c r="L55" s="493"/>
      <c r="M55" s="515">
        <f>SUM(M49:M54)</f>
        <v>39710</v>
      </c>
      <c r="N55" s="491"/>
      <c r="R55" s="518">
        <f>+R53*0.06</f>
        <v>0</v>
      </c>
    </row>
    <row r="56" spans="2:18" hidden="1" x14ac:dyDescent="0.2"/>
    <row r="58" spans="2:18" ht="12" thickBot="1" x14ac:dyDescent="0.25"/>
    <row r="59" spans="2:18" x14ac:dyDescent="0.2">
      <c r="B59" s="718"/>
      <c r="C59" s="719"/>
      <c r="D59" s="724" t="s">
        <v>0</v>
      </c>
      <c r="E59" s="724"/>
      <c r="F59" s="724"/>
      <c r="G59" s="724"/>
      <c r="H59" s="724"/>
      <c r="I59" s="724"/>
      <c r="J59" s="724"/>
      <c r="K59" s="724"/>
      <c r="L59" s="724"/>
      <c r="M59" s="725"/>
      <c r="N59" s="474"/>
      <c r="Q59" s="518"/>
    </row>
    <row r="60" spans="2:18" ht="4.5" customHeight="1" x14ac:dyDescent="0.2">
      <c r="B60" s="720"/>
      <c r="C60" s="721"/>
      <c r="D60" s="726"/>
      <c r="E60" s="726"/>
      <c r="F60" s="726"/>
      <c r="G60" s="726"/>
      <c r="H60" s="726"/>
      <c r="I60" s="726"/>
      <c r="J60" s="726"/>
      <c r="K60" s="726"/>
      <c r="L60" s="726"/>
      <c r="M60" s="727"/>
      <c r="N60" s="475"/>
    </row>
    <row r="61" spans="2:18" x14ac:dyDescent="0.2">
      <c r="B61" s="720"/>
      <c r="C61" s="721"/>
      <c r="D61" s="728" t="str">
        <f>D44</f>
        <v>PAGO QUINCENAL DEL 01 AL 15 DE JUNIO DE 2025</v>
      </c>
      <c r="E61" s="728"/>
      <c r="F61" s="728"/>
      <c r="G61" s="728"/>
      <c r="H61" s="728"/>
      <c r="I61" s="728"/>
      <c r="J61" s="728"/>
      <c r="K61" s="728"/>
      <c r="L61" s="728"/>
      <c r="M61" s="729"/>
      <c r="N61" s="475"/>
    </row>
    <row r="62" spans="2:18" ht="21.75" customHeight="1" thickBot="1" x14ac:dyDescent="0.25">
      <c r="B62" s="722"/>
      <c r="C62" s="723"/>
      <c r="D62" s="730"/>
      <c r="E62" s="730"/>
      <c r="F62" s="730"/>
      <c r="G62" s="730"/>
      <c r="H62" s="730"/>
      <c r="I62" s="730"/>
      <c r="J62" s="730"/>
      <c r="K62" s="730"/>
      <c r="L62" s="730"/>
      <c r="M62" s="731"/>
      <c r="N62" s="476"/>
    </row>
    <row r="63" spans="2:18" ht="15" customHeight="1" x14ac:dyDescent="0.2">
      <c r="B63" s="734" t="s">
        <v>2</v>
      </c>
      <c r="C63" s="736"/>
      <c r="D63" s="734" t="s">
        <v>45</v>
      </c>
      <c r="E63" s="735"/>
      <c r="F63" s="735"/>
      <c r="G63" s="735"/>
      <c r="H63" s="735"/>
      <c r="I63" s="735"/>
      <c r="J63" s="735"/>
      <c r="K63" s="735"/>
      <c r="L63" s="735"/>
      <c r="M63" s="736"/>
      <c r="N63" s="475"/>
    </row>
    <row r="64" spans="2:18" ht="3.75" customHeight="1" thickBot="1" x14ac:dyDescent="0.25">
      <c r="B64" s="733"/>
      <c r="C64" s="731"/>
      <c r="D64" s="733"/>
      <c r="E64" s="730"/>
      <c r="F64" s="730"/>
      <c r="G64" s="730"/>
      <c r="H64" s="730"/>
      <c r="I64" s="730"/>
      <c r="J64" s="730"/>
      <c r="K64" s="730"/>
      <c r="L64" s="730"/>
      <c r="M64" s="731"/>
      <c r="N64" s="476"/>
    </row>
    <row r="65" spans="2:14" ht="25.5" customHeight="1" thickBot="1" x14ac:dyDescent="0.25">
      <c r="B65" s="175" t="s">
        <v>11</v>
      </c>
      <c r="C65" s="456" t="s">
        <v>4</v>
      </c>
      <c r="D65" s="441" t="s">
        <v>13</v>
      </c>
      <c r="E65" s="442" t="s">
        <v>28</v>
      </c>
      <c r="F65" s="443" t="s">
        <v>5</v>
      </c>
      <c r="G65" s="443" t="s">
        <v>6</v>
      </c>
      <c r="H65" s="444" t="s">
        <v>7</v>
      </c>
      <c r="I65" s="457" t="s">
        <v>89</v>
      </c>
      <c r="J65" s="457" t="s">
        <v>8</v>
      </c>
      <c r="K65" s="445" t="s">
        <v>105</v>
      </c>
      <c r="L65" s="445" t="s">
        <v>215</v>
      </c>
      <c r="M65" s="443" t="s">
        <v>9</v>
      </c>
      <c r="N65" s="441" t="s">
        <v>10</v>
      </c>
    </row>
    <row r="66" spans="2:14" ht="23.25" thickBot="1" x14ac:dyDescent="0.25">
      <c r="B66" s="460">
        <v>25</v>
      </c>
      <c r="C66" s="519" t="s">
        <v>46</v>
      </c>
      <c r="D66" s="466" t="s">
        <v>47</v>
      </c>
      <c r="E66" s="478">
        <v>431.2</v>
      </c>
      <c r="F66" s="478">
        <f>ROUND(E66*G66,0)</f>
        <v>6468</v>
      </c>
      <c r="G66" s="480">
        <v>15</v>
      </c>
      <c r="H66" s="480">
        <v>18</v>
      </c>
      <c r="I66" s="481">
        <f>ROUND((E66/4)*H66,0)</f>
        <v>1940</v>
      </c>
      <c r="J66" s="498">
        <v>0</v>
      </c>
      <c r="K66" s="508">
        <f t="shared" ref="K66:K67" si="15">ROUND((E66*2)*J66,0)</f>
        <v>0</v>
      </c>
      <c r="L66" s="499"/>
      <c r="M66" s="478">
        <f>F66+I66+K66</f>
        <v>8408</v>
      </c>
      <c r="N66" s="474"/>
    </row>
    <row r="67" spans="2:14" ht="23.25" thickBot="1" x14ac:dyDescent="0.25">
      <c r="B67" s="460">
        <v>26</v>
      </c>
      <c r="C67" s="519" t="s">
        <v>205</v>
      </c>
      <c r="D67" s="466" t="s">
        <v>154</v>
      </c>
      <c r="E67" s="478">
        <v>319.2</v>
      </c>
      <c r="F67" s="478">
        <f>ROUND(E67*G67,0)</f>
        <v>4788</v>
      </c>
      <c r="G67" s="480">
        <v>15</v>
      </c>
      <c r="H67" s="480">
        <v>0</v>
      </c>
      <c r="I67" s="481">
        <f>ROUND((E67/4)*H67,0)</f>
        <v>0</v>
      </c>
      <c r="J67" s="498">
        <v>0</v>
      </c>
      <c r="K67" s="508">
        <f t="shared" si="15"/>
        <v>0</v>
      </c>
      <c r="L67" s="499"/>
      <c r="M67" s="478">
        <f>F67+I67+K67</f>
        <v>4788</v>
      </c>
      <c r="N67" s="474"/>
    </row>
    <row r="68" spans="2:14" ht="21.75" customHeight="1" thickBot="1" x14ac:dyDescent="0.25">
      <c r="B68" s="441">
        <v>27</v>
      </c>
      <c r="C68" s="512" t="s">
        <v>48</v>
      </c>
      <c r="D68" s="485" t="s">
        <v>49</v>
      </c>
      <c r="E68" s="478">
        <v>319.2</v>
      </c>
      <c r="F68" s="478">
        <f>ROUND(E68*G68,0)</f>
        <v>4788</v>
      </c>
      <c r="G68" s="480">
        <v>15</v>
      </c>
      <c r="H68" s="480">
        <v>0</v>
      </c>
      <c r="I68" s="481">
        <f>ROUND((E68/4)*H68,0)</f>
        <v>0</v>
      </c>
      <c r="J68" s="478"/>
      <c r="K68" s="492"/>
      <c r="L68" s="486"/>
      <c r="M68" s="478">
        <f>F68+I68+K68</f>
        <v>4788</v>
      </c>
      <c r="N68" s="485"/>
    </row>
    <row r="69" spans="2:14" ht="21" customHeight="1" thickBot="1" x14ac:dyDescent="0.25">
      <c r="B69" s="441">
        <v>28</v>
      </c>
      <c r="C69" s="512" t="s">
        <v>153</v>
      </c>
      <c r="D69" s="494" t="s">
        <v>154</v>
      </c>
      <c r="E69" s="478">
        <v>416.66</v>
      </c>
      <c r="F69" s="478">
        <f>ROUND(E69*G69,0)</f>
        <v>6250</v>
      </c>
      <c r="G69" s="480">
        <v>15</v>
      </c>
      <c r="H69" s="480">
        <v>0</v>
      </c>
      <c r="I69" s="481">
        <f>ROUND((E69/4)*H69,0)</f>
        <v>0</v>
      </c>
      <c r="J69" s="478"/>
      <c r="K69" s="492"/>
      <c r="L69" s="486"/>
      <c r="M69" s="478">
        <f>F69+I69+K69</f>
        <v>6250</v>
      </c>
      <c r="N69" s="485"/>
    </row>
    <row r="70" spans="2:14" ht="23.25" thickBot="1" x14ac:dyDescent="0.25">
      <c r="B70" s="441">
        <v>29</v>
      </c>
      <c r="C70" s="512" t="s">
        <v>220</v>
      </c>
      <c r="D70" s="485" t="s">
        <v>49</v>
      </c>
      <c r="E70" s="478">
        <v>266.2</v>
      </c>
      <c r="F70" s="478">
        <f>ROUND(E70*G70,0)</f>
        <v>3993</v>
      </c>
      <c r="G70" s="480">
        <v>15</v>
      </c>
      <c r="H70" s="480">
        <v>0</v>
      </c>
      <c r="I70" s="481">
        <f>ROUND((E70/4)*H70,0)</f>
        <v>0</v>
      </c>
      <c r="J70" s="478"/>
      <c r="K70" s="492"/>
      <c r="L70" s="486"/>
      <c r="M70" s="478">
        <f>F70+I70+K70</f>
        <v>3993</v>
      </c>
      <c r="N70" s="485"/>
    </row>
    <row r="71" spans="2:14" ht="15.75" customHeight="1" thickBot="1" x14ac:dyDescent="0.25">
      <c r="B71" s="513"/>
      <c r="C71" s="484" t="s">
        <v>129</v>
      </c>
      <c r="D71" s="517"/>
      <c r="E71" s="517"/>
      <c r="F71" s="517"/>
      <c r="G71" s="517"/>
      <c r="H71" s="517"/>
      <c r="I71" s="517"/>
      <c r="J71" s="517"/>
      <c r="K71" s="517"/>
      <c r="L71" s="517"/>
      <c r="M71" s="515">
        <f>SUM(M66:M69)+M70</f>
        <v>28227</v>
      </c>
      <c r="N71" s="491"/>
    </row>
    <row r="72" spans="2:14" ht="15.75" customHeight="1" thickBot="1" x14ac:dyDescent="0.25">
      <c r="C72" s="471"/>
      <c r="L72" s="516"/>
    </row>
    <row r="73" spans="2:14" x14ac:dyDescent="0.2">
      <c r="B73" s="718"/>
      <c r="C73" s="719"/>
      <c r="D73" s="724" t="s">
        <v>0</v>
      </c>
      <c r="E73" s="724"/>
      <c r="F73" s="724"/>
      <c r="G73" s="724"/>
      <c r="H73" s="724"/>
      <c r="I73" s="724"/>
      <c r="J73" s="724"/>
      <c r="K73" s="724"/>
      <c r="L73" s="724"/>
      <c r="M73" s="725"/>
      <c r="N73" s="474"/>
    </row>
    <row r="74" spans="2:14" ht="11.25" customHeight="1" x14ac:dyDescent="0.2">
      <c r="B74" s="720"/>
      <c r="C74" s="721"/>
      <c r="D74" s="726"/>
      <c r="E74" s="726"/>
      <c r="F74" s="726"/>
      <c r="G74" s="726"/>
      <c r="H74" s="726"/>
      <c r="I74" s="726"/>
      <c r="J74" s="726"/>
      <c r="K74" s="726"/>
      <c r="L74" s="726"/>
      <c r="M74" s="727"/>
      <c r="N74" s="475"/>
    </row>
    <row r="75" spans="2:14" x14ac:dyDescent="0.2">
      <c r="B75" s="720"/>
      <c r="C75" s="721"/>
      <c r="D75" s="728" t="str">
        <f>D61</f>
        <v>PAGO QUINCENAL DEL 01 AL 15 DE JUNIO DE 2025</v>
      </c>
      <c r="E75" s="728"/>
      <c r="F75" s="728"/>
      <c r="G75" s="728"/>
      <c r="H75" s="728"/>
      <c r="I75" s="728"/>
      <c r="J75" s="728"/>
      <c r="K75" s="728"/>
      <c r="L75" s="728"/>
      <c r="M75" s="729"/>
      <c r="N75" s="475"/>
    </row>
    <row r="76" spans="2:14" ht="16.5" customHeight="1" thickBot="1" x14ac:dyDescent="0.25">
      <c r="B76" s="722"/>
      <c r="C76" s="723"/>
      <c r="D76" s="730"/>
      <c r="E76" s="730"/>
      <c r="F76" s="730"/>
      <c r="G76" s="730"/>
      <c r="H76" s="730"/>
      <c r="I76" s="730"/>
      <c r="J76" s="730"/>
      <c r="K76" s="730"/>
      <c r="L76" s="730"/>
      <c r="M76" s="731"/>
      <c r="N76" s="476"/>
    </row>
    <row r="77" spans="2:14" ht="15" customHeight="1" x14ac:dyDescent="0.2">
      <c r="B77" s="734" t="s">
        <v>2</v>
      </c>
      <c r="C77" s="736"/>
      <c r="D77" s="734" t="s">
        <v>52</v>
      </c>
      <c r="E77" s="735"/>
      <c r="F77" s="735"/>
      <c r="G77" s="735"/>
      <c r="H77" s="735"/>
      <c r="I77" s="735"/>
      <c r="J77" s="735"/>
      <c r="K77" s="735"/>
      <c r="L77" s="735"/>
      <c r="M77" s="736"/>
      <c r="N77" s="475"/>
    </row>
    <row r="78" spans="2:14" ht="15.75" customHeight="1" thickBot="1" x14ac:dyDescent="0.25">
      <c r="B78" s="733"/>
      <c r="C78" s="731"/>
      <c r="D78" s="733"/>
      <c r="E78" s="730"/>
      <c r="F78" s="730"/>
      <c r="G78" s="730"/>
      <c r="H78" s="730"/>
      <c r="I78" s="730"/>
      <c r="J78" s="730"/>
      <c r="K78" s="730"/>
      <c r="L78" s="730"/>
      <c r="M78" s="731"/>
      <c r="N78" s="476"/>
    </row>
    <row r="79" spans="2:14" ht="45.75" thickBot="1" x14ac:dyDescent="0.25">
      <c r="B79" s="176" t="s">
        <v>11</v>
      </c>
      <c r="C79" s="456" t="s">
        <v>4</v>
      </c>
      <c r="D79" s="441" t="s">
        <v>13</v>
      </c>
      <c r="E79" s="442" t="s">
        <v>28</v>
      </c>
      <c r="F79" s="443" t="s">
        <v>5</v>
      </c>
      <c r="G79" s="443" t="s">
        <v>6</v>
      </c>
      <c r="H79" s="444" t="s">
        <v>7</v>
      </c>
      <c r="I79" s="457" t="s">
        <v>89</v>
      </c>
      <c r="J79" s="457" t="s">
        <v>8</v>
      </c>
      <c r="K79" s="445" t="s">
        <v>105</v>
      </c>
      <c r="L79" s="445" t="s">
        <v>215</v>
      </c>
      <c r="M79" s="443" t="s">
        <v>9</v>
      </c>
      <c r="N79" s="441" t="s">
        <v>10</v>
      </c>
    </row>
    <row r="80" spans="2:14" ht="23.25" thickBot="1" x14ac:dyDescent="0.25">
      <c r="B80" s="441">
        <v>30</v>
      </c>
      <c r="C80" s="511" t="s">
        <v>139</v>
      </c>
      <c r="D80" s="494" t="s">
        <v>54</v>
      </c>
      <c r="E80" s="478">
        <v>319.2</v>
      </c>
      <c r="F80" s="478">
        <f>ROUND(E80*G80,0)</f>
        <v>4788</v>
      </c>
      <c r="G80" s="480">
        <v>15</v>
      </c>
      <c r="H80" s="480">
        <v>0</v>
      </c>
      <c r="I80" s="481">
        <f>ROUND((E80/4)*H80,0)</f>
        <v>0</v>
      </c>
      <c r="J80" s="478"/>
      <c r="K80" s="478"/>
      <c r="L80" s="486"/>
      <c r="M80" s="478">
        <f>F80+I80+K80</f>
        <v>4788</v>
      </c>
      <c r="N80" s="478"/>
    </row>
    <row r="81" spans="2:14" ht="18" customHeight="1" thickBot="1" x14ac:dyDescent="0.25">
      <c r="B81" s="513"/>
      <c r="C81" s="484" t="s">
        <v>129</v>
      </c>
      <c r="D81" s="737"/>
      <c r="E81" s="738"/>
      <c r="F81" s="738"/>
      <c r="G81" s="738"/>
      <c r="H81" s="738"/>
      <c r="I81" s="738"/>
      <c r="J81" s="738"/>
      <c r="K81" s="739"/>
      <c r="L81" s="514"/>
      <c r="M81" s="515">
        <f>M80</f>
        <v>4788</v>
      </c>
      <c r="N81" s="491"/>
    </row>
    <row r="82" spans="2:14" ht="18" customHeight="1" x14ac:dyDescent="0.2">
      <c r="C82" s="471"/>
      <c r="D82" s="470"/>
      <c r="E82" s="470"/>
      <c r="F82" s="470"/>
      <c r="G82" s="470"/>
      <c r="H82" s="470"/>
      <c r="I82" s="470"/>
      <c r="J82" s="470"/>
      <c r="K82" s="470"/>
      <c r="L82" s="516"/>
    </row>
    <row r="83" spans="2:14" ht="18" customHeight="1" x14ac:dyDescent="0.2">
      <c r="C83" s="471"/>
      <c r="D83" s="470"/>
      <c r="E83" s="470"/>
      <c r="F83" s="470"/>
      <c r="G83" s="470"/>
      <c r="H83" s="470"/>
      <c r="I83" s="470"/>
      <c r="J83" s="470"/>
      <c r="K83" s="470"/>
      <c r="L83" s="516"/>
    </row>
    <row r="84" spans="2:14" ht="18" customHeight="1" x14ac:dyDescent="0.2">
      <c r="C84" s="471"/>
      <c r="D84" s="470"/>
      <c r="E84" s="470"/>
      <c r="F84" s="470"/>
      <c r="G84" s="470"/>
      <c r="H84" s="470"/>
      <c r="I84" s="470"/>
      <c r="J84" s="470"/>
      <c r="K84" s="470"/>
      <c r="L84" s="516"/>
    </row>
    <row r="85" spans="2:14" ht="18" customHeight="1" x14ac:dyDescent="0.2">
      <c r="C85" s="471"/>
      <c r="D85" s="470"/>
      <c r="E85" s="470"/>
      <c r="F85" s="470"/>
      <c r="G85" s="470"/>
      <c r="H85" s="470"/>
      <c r="I85" s="470"/>
      <c r="J85" s="470"/>
      <c r="K85" s="470"/>
      <c r="L85" s="516"/>
    </row>
    <row r="86" spans="2:14" ht="18" customHeight="1" x14ac:dyDescent="0.2">
      <c r="C86" s="471"/>
      <c r="D86" s="470"/>
      <c r="E86" s="470"/>
      <c r="F86" s="470"/>
      <c r="G86" s="470"/>
      <c r="H86" s="470"/>
      <c r="I86" s="470"/>
      <c r="J86" s="470"/>
      <c r="K86" s="470"/>
      <c r="L86" s="516"/>
    </row>
    <row r="87" spans="2:14" ht="18" customHeight="1" thickBot="1" x14ac:dyDescent="0.25">
      <c r="C87" s="471"/>
      <c r="D87" s="470"/>
      <c r="E87" s="470"/>
      <c r="F87" s="470"/>
      <c r="G87" s="470"/>
      <c r="H87" s="470"/>
      <c r="I87" s="470"/>
      <c r="J87" s="470"/>
      <c r="K87" s="470"/>
      <c r="L87" s="516"/>
    </row>
    <row r="88" spans="2:14" x14ac:dyDescent="0.2">
      <c r="B88" s="718"/>
      <c r="C88" s="719"/>
      <c r="D88" s="724" t="s">
        <v>0</v>
      </c>
      <c r="E88" s="724"/>
      <c r="F88" s="724"/>
      <c r="G88" s="724"/>
      <c r="H88" s="724"/>
      <c r="I88" s="724"/>
      <c r="J88" s="724"/>
      <c r="K88" s="724"/>
      <c r="L88" s="724"/>
      <c r="M88" s="725"/>
      <c r="N88" s="474"/>
    </row>
    <row r="89" spans="2:14" ht="7.5" customHeight="1" x14ac:dyDescent="0.2">
      <c r="B89" s="720"/>
      <c r="C89" s="721"/>
      <c r="D89" s="726"/>
      <c r="E89" s="726"/>
      <c r="F89" s="726"/>
      <c r="G89" s="726"/>
      <c r="H89" s="726"/>
      <c r="I89" s="726"/>
      <c r="J89" s="726"/>
      <c r="K89" s="726"/>
      <c r="L89" s="726"/>
      <c r="M89" s="727"/>
      <c r="N89" s="475"/>
    </row>
    <row r="90" spans="2:14" x14ac:dyDescent="0.2">
      <c r="B90" s="720"/>
      <c r="C90" s="721"/>
      <c r="D90" s="728" t="str">
        <f>D75</f>
        <v>PAGO QUINCENAL DEL 01 AL 15 DE JUNIO DE 2025</v>
      </c>
      <c r="E90" s="728"/>
      <c r="F90" s="728"/>
      <c r="G90" s="728"/>
      <c r="H90" s="728"/>
      <c r="I90" s="728"/>
      <c r="J90" s="728"/>
      <c r="K90" s="728"/>
      <c r="L90" s="728"/>
      <c r="M90" s="729"/>
      <c r="N90" s="475"/>
    </row>
    <row r="91" spans="2:14" ht="15.75" customHeight="1" thickBot="1" x14ac:dyDescent="0.25">
      <c r="B91" s="722"/>
      <c r="C91" s="723"/>
      <c r="D91" s="730"/>
      <c r="E91" s="730"/>
      <c r="F91" s="730"/>
      <c r="G91" s="730"/>
      <c r="H91" s="730"/>
      <c r="I91" s="730"/>
      <c r="J91" s="730"/>
      <c r="K91" s="730"/>
      <c r="L91" s="730"/>
      <c r="M91" s="731"/>
      <c r="N91" s="476"/>
    </row>
    <row r="92" spans="2:14" ht="15" customHeight="1" x14ac:dyDescent="0.2">
      <c r="B92" s="734" t="s">
        <v>2</v>
      </c>
      <c r="C92" s="736"/>
      <c r="D92" s="734" t="s">
        <v>55</v>
      </c>
      <c r="E92" s="735"/>
      <c r="F92" s="735"/>
      <c r="G92" s="735"/>
      <c r="H92" s="735"/>
      <c r="I92" s="735"/>
      <c r="J92" s="735"/>
      <c r="K92" s="735"/>
      <c r="L92" s="735"/>
      <c r="M92" s="736"/>
      <c r="N92" s="475"/>
    </row>
    <row r="93" spans="2:14" ht="6.75" customHeight="1" thickBot="1" x14ac:dyDescent="0.25">
      <c r="B93" s="733"/>
      <c r="C93" s="731"/>
      <c r="D93" s="733"/>
      <c r="E93" s="730"/>
      <c r="F93" s="730"/>
      <c r="G93" s="730"/>
      <c r="H93" s="730"/>
      <c r="I93" s="730"/>
      <c r="J93" s="730"/>
      <c r="K93" s="730"/>
      <c r="L93" s="730"/>
      <c r="M93" s="731"/>
      <c r="N93" s="476"/>
    </row>
    <row r="94" spans="2:14" ht="45.75" thickBot="1" x14ac:dyDescent="0.25">
      <c r="B94" s="176" t="s">
        <v>11</v>
      </c>
      <c r="C94" s="456" t="s">
        <v>4</v>
      </c>
      <c r="D94" s="441" t="s">
        <v>13</v>
      </c>
      <c r="E94" s="442" t="s">
        <v>28</v>
      </c>
      <c r="F94" s="443" t="s">
        <v>5</v>
      </c>
      <c r="G94" s="443" t="s">
        <v>6</v>
      </c>
      <c r="H94" s="444" t="s">
        <v>7</v>
      </c>
      <c r="I94" s="457" t="s">
        <v>89</v>
      </c>
      <c r="J94" s="457" t="s">
        <v>8</v>
      </c>
      <c r="K94" s="445" t="s">
        <v>105</v>
      </c>
      <c r="L94" s="445" t="s">
        <v>215</v>
      </c>
      <c r="M94" s="443" t="s">
        <v>9</v>
      </c>
      <c r="N94" s="441" t="s">
        <v>10</v>
      </c>
    </row>
    <row r="95" spans="2:14" ht="23.25" thickBot="1" x14ac:dyDescent="0.25">
      <c r="B95" s="460">
        <v>31</v>
      </c>
      <c r="C95" s="507" t="s">
        <v>56</v>
      </c>
      <c r="D95" s="466" t="s">
        <v>57</v>
      </c>
      <c r="E95" s="508">
        <v>319.2</v>
      </c>
      <c r="F95" s="508">
        <f>ROUND(E95*G95,0)</f>
        <v>4788</v>
      </c>
      <c r="G95" s="509">
        <v>15</v>
      </c>
      <c r="H95" s="509"/>
      <c r="I95" s="481"/>
      <c r="J95" s="508"/>
      <c r="K95" s="508"/>
      <c r="L95" s="481"/>
      <c r="M95" s="508">
        <f>F95+I95+K95</f>
        <v>4788</v>
      </c>
      <c r="N95" s="474"/>
    </row>
    <row r="96" spans="2:14" ht="23.25" thickBot="1" x14ac:dyDescent="0.25">
      <c r="B96" s="456">
        <v>32</v>
      </c>
      <c r="C96" s="520" t="s">
        <v>204</v>
      </c>
      <c r="D96" s="494" t="s">
        <v>57</v>
      </c>
      <c r="E96" s="478">
        <v>200</v>
      </c>
      <c r="F96" s="478">
        <f>ROUND(E96*G96,0)</f>
        <v>3000</v>
      </c>
      <c r="G96" s="480">
        <v>15</v>
      </c>
      <c r="H96" s="480"/>
      <c r="I96" s="486"/>
      <c r="J96" s="478"/>
      <c r="K96" s="478"/>
      <c r="L96" s="486"/>
      <c r="M96" s="478">
        <f>F96+I96+K96</f>
        <v>3000</v>
      </c>
      <c r="N96" s="485"/>
    </row>
    <row r="97" spans="2:14" ht="21.75" customHeight="1" thickBot="1" x14ac:dyDescent="0.25">
      <c r="B97" s="521"/>
      <c r="C97" s="522" t="s">
        <v>129</v>
      </c>
      <c r="D97" s="722"/>
      <c r="E97" s="723"/>
      <c r="F97" s="723"/>
      <c r="G97" s="723"/>
      <c r="H97" s="723"/>
      <c r="I97" s="723"/>
      <c r="J97" s="723"/>
      <c r="K97" s="740"/>
      <c r="L97" s="523"/>
      <c r="M97" s="524">
        <f>M95+M96</f>
        <v>7788</v>
      </c>
      <c r="N97" s="525"/>
    </row>
    <row r="98" spans="2:14" ht="22.5" customHeight="1" thickBot="1" x14ac:dyDescent="0.25">
      <c r="C98" s="471"/>
      <c r="D98" s="470"/>
      <c r="E98" s="470"/>
      <c r="F98" s="470"/>
      <c r="G98" s="470"/>
      <c r="H98" s="470"/>
      <c r="I98" s="470"/>
      <c r="J98" s="470"/>
      <c r="K98" s="470"/>
      <c r="L98" s="516"/>
    </row>
    <row r="99" spans="2:14" ht="5.25" hidden="1" customHeight="1" x14ac:dyDescent="0.2">
      <c r="C99" s="471"/>
      <c r="D99" s="470"/>
      <c r="E99" s="470"/>
      <c r="F99" s="470"/>
      <c r="G99" s="470"/>
      <c r="H99" s="470"/>
      <c r="I99" s="470"/>
      <c r="J99" s="470"/>
      <c r="K99" s="470"/>
      <c r="L99" s="516"/>
    </row>
    <row r="100" spans="2:14" x14ac:dyDescent="0.2">
      <c r="B100" s="718"/>
      <c r="C100" s="719"/>
      <c r="D100" s="724" t="s">
        <v>0</v>
      </c>
      <c r="E100" s="724"/>
      <c r="F100" s="724"/>
      <c r="G100" s="724"/>
      <c r="H100" s="724"/>
      <c r="I100" s="724"/>
      <c r="J100" s="724"/>
      <c r="K100" s="724"/>
      <c r="L100" s="724"/>
      <c r="M100" s="725"/>
      <c r="N100" s="474"/>
    </row>
    <row r="101" spans="2:14" x14ac:dyDescent="0.2">
      <c r="B101" s="720"/>
      <c r="C101" s="721"/>
      <c r="D101" s="726"/>
      <c r="E101" s="726"/>
      <c r="F101" s="726"/>
      <c r="G101" s="726"/>
      <c r="H101" s="726"/>
      <c r="I101" s="726"/>
      <c r="J101" s="726"/>
      <c r="K101" s="726"/>
      <c r="L101" s="726"/>
      <c r="M101" s="727"/>
      <c r="N101" s="475"/>
    </row>
    <row r="102" spans="2:14" x14ac:dyDescent="0.2">
      <c r="B102" s="720"/>
      <c r="C102" s="721"/>
      <c r="D102" s="728" t="str">
        <f>D90</f>
        <v>PAGO QUINCENAL DEL 01 AL 15 DE JUNIO DE 2025</v>
      </c>
      <c r="E102" s="728"/>
      <c r="F102" s="728"/>
      <c r="G102" s="728"/>
      <c r="H102" s="728"/>
      <c r="I102" s="728"/>
      <c r="J102" s="728"/>
      <c r="K102" s="728"/>
      <c r="L102" s="728"/>
      <c r="M102" s="729"/>
      <c r="N102" s="475"/>
    </row>
    <row r="103" spans="2:14" ht="6" customHeight="1" thickBot="1" x14ac:dyDescent="0.25">
      <c r="B103" s="722"/>
      <c r="C103" s="723"/>
      <c r="D103" s="730"/>
      <c r="E103" s="730"/>
      <c r="F103" s="730"/>
      <c r="G103" s="730"/>
      <c r="H103" s="730"/>
      <c r="I103" s="730"/>
      <c r="J103" s="730"/>
      <c r="K103" s="730"/>
      <c r="L103" s="730"/>
      <c r="M103" s="731"/>
      <c r="N103" s="476"/>
    </row>
    <row r="104" spans="2:14" ht="15" customHeight="1" x14ac:dyDescent="0.2">
      <c r="B104" s="734" t="s">
        <v>2</v>
      </c>
      <c r="C104" s="736"/>
      <c r="D104" s="734" t="s">
        <v>142</v>
      </c>
      <c r="E104" s="735"/>
      <c r="F104" s="735"/>
      <c r="G104" s="735"/>
      <c r="H104" s="735"/>
      <c r="I104" s="735"/>
      <c r="J104" s="735"/>
      <c r="K104" s="735"/>
      <c r="L104" s="735"/>
      <c r="M104" s="736"/>
      <c r="N104" s="475"/>
    </row>
    <row r="105" spans="2:14" ht="7.5" customHeight="1" thickBot="1" x14ac:dyDescent="0.25">
      <c r="B105" s="733"/>
      <c r="C105" s="731"/>
      <c r="D105" s="733"/>
      <c r="E105" s="730"/>
      <c r="F105" s="730"/>
      <c r="G105" s="730"/>
      <c r="H105" s="730"/>
      <c r="I105" s="730"/>
      <c r="J105" s="730"/>
      <c r="K105" s="730"/>
      <c r="L105" s="730"/>
      <c r="M105" s="731"/>
      <c r="N105" s="476"/>
    </row>
    <row r="106" spans="2:14" ht="40.5" customHeight="1" thickBot="1" x14ac:dyDescent="0.25">
      <c r="B106" s="176" t="s">
        <v>11</v>
      </c>
      <c r="C106" s="456" t="s">
        <v>4</v>
      </c>
      <c r="D106" s="441" t="s">
        <v>13</v>
      </c>
      <c r="E106" s="442" t="s">
        <v>28</v>
      </c>
      <c r="F106" s="443" t="s">
        <v>5</v>
      </c>
      <c r="G106" s="443" t="s">
        <v>6</v>
      </c>
      <c r="H106" s="444" t="s">
        <v>7</v>
      </c>
      <c r="I106" s="457" t="s">
        <v>89</v>
      </c>
      <c r="J106" s="457" t="s">
        <v>8</v>
      </c>
      <c r="K106" s="445" t="s">
        <v>105</v>
      </c>
      <c r="L106" s="445" t="s">
        <v>215</v>
      </c>
      <c r="M106" s="443" t="s">
        <v>9</v>
      </c>
      <c r="N106" s="441" t="s">
        <v>10</v>
      </c>
    </row>
    <row r="107" spans="2:14" ht="39" customHeight="1" thickBot="1" x14ac:dyDescent="0.25">
      <c r="B107" s="441">
        <v>33</v>
      </c>
      <c r="C107" s="512" t="s">
        <v>143</v>
      </c>
      <c r="D107" s="494" t="s">
        <v>144</v>
      </c>
      <c r="E107" s="478">
        <f>6732.4/15</f>
        <v>448.82666666666665</v>
      </c>
      <c r="F107" s="478">
        <f>ROUND(E107*G107,0)</f>
        <v>4488</v>
      </c>
      <c r="G107" s="480">
        <v>10</v>
      </c>
      <c r="H107" s="480"/>
      <c r="I107" s="486"/>
      <c r="J107" s="478"/>
      <c r="K107" s="478"/>
      <c r="L107" s="486"/>
      <c r="M107" s="478">
        <f>F107+I107+K107</f>
        <v>4488</v>
      </c>
      <c r="N107" s="485"/>
    </row>
    <row r="108" spans="2:14" ht="30" customHeight="1" thickBot="1" x14ac:dyDescent="0.25">
      <c r="B108" s="441">
        <v>34</v>
      </c>
      <c r="C108" s="175" t="s">
        <v>155</v>
      </c>
      <c r="D108" s="494" t="s">
        <v>156</v>
      </c>
      <c r="E108" s="478">
        <v>432.16</v>
      </c>
      <c r="F108" s="478">
        <f>ROUND(E108*G108,0)</f>
        <v>6482</v>
      </c>
      <c r="G108" s="480">
        <v>15</v>
      </c>
      <c r="H108" s="480"/>
      <c r="I108" s="486"/>
      <c r="J108" s="478"/>
      <c r="K108" s="478"/>
      <c r="L108" s="486"/>
      <c r="M108" s="478">
        <f>F108+I108+K108</f>
        <v>6482</v>
      </c>
      <c r="N108" s="485"/>
    </row>
    <row r="109" spans="2:14" ht="26.25" customHeight="1" thickBot="1" x14ac:dyDescent="0.25">
      <c r="B109" s="456"/>
      <c r="C109" s="175" t="s">
        <v>129</v>
      </c>
      <c r="D109" s="250"/>
      <c r="E109" s="486"/>
      <c r="F109" s="486"/>
      <c r="G109" s="493"/>
      <c r="H109" s="493"/>
      <c r="I109" s="486"/>
      <c r="J109" s="486"/>
      <c r="K109" s="486"/>
      <c r="L109" s="486"/>
      <c r="M109" s="526">
        <f>M107+M108</f>
        <v>10970</v>
      </c>
      <c r="N109" s="491"/>
    </row>
    <row r="110" spans="2:14" ht="26.25" customHeight="1" x14ac:dyDescent="0.2">
      <c r="B110" s="504"/>
      <c r="C110" s="505"/>
      <c r="D110" s="527"/>
      <c r="E110" s="472"/>
      <c r="F110" s="472"/>
      <c r="G110" s="470"/>
      <c r="H110" s="470"/>
      <c r="I110" s="472"/>
      <c r="J110" s="472"/>
      <c r="K110" s="472"/>
      <c r="L110" s="473"/>
    </row>
    <row r="111" spans="2:14" ht="26.25" customHeight="1" x14ac:dyDescent="0.2">
      <c r="B111" s="504"/>
      <c r="C111" s="505"/>
      <c r="D111" s="527"/>
      <c r="E111" s="472"/>
      <c r="F111" s="472"/>
      <c r="G111" s="470"/>
      <c r="H111" s="470"/>
      <c r="I111" s="472"/>
      <c r="J111" s="472"/>
      <c r="K111" s="472"/>
      <c r="L111" s="473"/>
    </row>
    <row r="112" spans="2:14" ht="26.25" customHeight="1" x14ac:dyDescent="0.2">
      <c r="B112" s="504"/>
      <c r="C112" s="505"/>
      <c r="D112" s="527"/>
      <c r="E112" s="472"/>
      <c r="F112" s="472"/>
      <c r="G112" s="470"/>
      <c r="H112" s="470"/>
      <c r="I112" s="472"/>
      <c r="J112" s="472"/>
      <c r="K112" s="472"/>
      <c r="L112" s="473"/>
    </row>
    <row r="113" spans="2:14" ht="13.5" customHeight="1" thickBot="1" x14ac:dyDescent="0.25">
      <c r="B113" s="504"/>
      <c r="C113" s="505"/>
      <c r="D113" s="527"/>
      <c r="E113" s="472"/>
      <c r="F113" s="472"/>
      <c r="G113" s="470"/>
      <c r="H113" s="470"/>
      <c r="I113" s="472"/>
      <c r="J113" s="472"/>
      <c r="K113" s="472"/>
      <c r="L113" s="473"/>
    </row>
    <row r="114" spans="2:14" ht="3.75" hidden="1" customHeight="1" thickBot="1" x14ac:dyDescent="0.25">
      <c r="B114" s="504"/>
      <c r="C114" s="505"/>
      <c r="D114" s="527"/>
      <c r="E114" s="472"/>
      <c r="F114" s="472"/>
      <c r="G114" s="470"/>
      <c r="H114" s="470"/>
      <c r="I114" s="472"/>
      <c r="J114" s="472"/>
      <c r="K114" s="472"/>
      <c r="L114" s="473"/>
    </row>
    <row r="115" spans="2:14" x14ac:dyDescent="0.2">
      <c r="B115" s="718"/>
      <c r="C115" s="719"/>
      <c r="D115" s="724" t="s">
        <v>0</v>
      </c>
      <c r="E115" s="724"/>
      <c r="F115" s="724"/>
      <c r="G115" s="724"/>
      <c r="H115" s="724"/>
      <c r="I115" s="724"/>
      <c r="J115" s="724"/>
      <c r="K115" s="724"/>
      <c r="L115" s="724"/>
      <c r="M115" s="725"/>
      <c r="N115" s="474"/>
    </row>
    <row r="116" spans="2:14" ht="7.5" customHeight="1" x14ac:dyDescent="0.2">
      <c r="B116" s="720"/>
      <c r="C116" s="721"/>
      <c r="D116" s="726"/>
      <c r="E116" s="726"/>
      <c r="F116" s="726"/>
      <c r="G116" s="726"/>
      <c r="H116" s="726"/>
      <c r="I116" s="726"/>
      <c r="J116" s="726"/>
      <c r="K116" s="726"/>
      <c r="L116" s="726"/>
      <c r="M116" s="727"/>
      <c r="N116" s="475"/>
    </row>
    <row r="117" spans="2:14" x14ac:dyDescent="0.2">
      <c r="B117" s="720"/>
      <c r="C117" s="721"/>
      <c r="D117" s="728" t="str">
        <f>D102</f>
        <v>PAGO QUINCENAL DEL 01 AL 15 DE JUNIO DE 2025</v>
      </c>
      <c r="E117" s="728"/>
      <c r="F117" s="728"/>
      <c r="G117" s="728"/>
      <c r="H117" s="728"/>
      <c r="I117" s="728"/>
      <c r="J117" s="728"/>
      <c r="K117" s="728"/>
      <c r="L117" s="728"/>
      <c r="M117" s="729"/>
      <c r="N117" s="475"/>
    </row>
    <row r="118" spans="2:14" ht="4.5" customHeight="1" thickBot="1" x14ac:dyDescent="0.25">
      <c r="B118" s="722"/>
      <c r="C118" s="723"/>
      <c r="D118" s="730"/>
      <c r="E118" s="730"/>
      <c r="F118" s="730"/>
      <c r="G118" s="730"/>
      <c r="H118" s="730"/>
      <c r="I118" s="730"/>
      <c r="J118" s="730"/>
      <c r="K118" s="730"/>
      <c r="L118" s="730"/>
      <c r="M118" s="731"/>
      <c r="N118" s="476"/>
    </row>
    <row r="119" spans="2:14" ht="15" customHeight="1" x14ac:dyDescent="0.2">
      <c r="B119" s="734" t="s">
        <v>2</v>
      </c>
      <c r="C119" s="736"/>
      <c r="D119" s="734" t="s">
        <v>60</v>
      </c>
      <c r="E119" s="735"/>
      <c r="F119" s="735"/>
      <c r="G119" s="735"/>
      <c r="H119" s="735"/>
      <c r="I119" s="735"/>
      <c r="J119" s="735"/>
      <c r="K119" s="735"/>
      <c r="L119" s="735"/>
      <c r="M119" s="736"/>
      <c r="N119" s="475"/>
    </row>
    <row r="120" spans="2:14" ht="4.5" customHeight="1" thickBot="1" x14ac:dyDescent="0.25">
      <c r="B120" s="733"/>
      <c r="C120" s="731"/>
      <c r="D120" s="733"/>
      <c r="E120" s="730"/>
      <c r="F120" s="730"/>
      <c r="G120" s="730"/>
      <c r="H120" s="730"/>
      <c r="I120" s="730"/>
      <c r="J120" s="730"/>
      <c r="K120" s="730"/>
      <c r="L120" s="730"/>
      <c r="M120" s="731"/>
      <c r="N120" s="476"/>
    </row>
    <row r="121" spans="2:14" ht="45.75" thickBot="1" x14ac:dyDescent="0.25">
      <c r="B121" s="176" t="s">
        <v>11</v>
      </c>
      <c r="C121" s="456" t="s">
        <v>4</v>
      </c>
      <c r="D121" s="441" t="s">
        <v>13</v>
      </c>
      <c r="E121" s="442" t="s">
        <v>28</v>
      </c>
      <c r="F121" s="443" t="s">
        <v>5</v>
      </c>
      <c r="G121" s="443" t="s">
        <v>6</v>
      </c>
      <c r="H121" s="444" t="s">
        <v>7</v>
      </c>
      <c r="I121" s="457" t="s">
        <v>89</v>
      </c>
      <c r="J121" s="457" t="s">
        <v>8</v>
      </c>
      <c r="K121" s="445" t="s">
        <v>105</v>
      </c>
      <c r="L121" s="445" t="s">
        <v>215</v>
      </c>
      <c r="M121" s="443" t="s">
        <v>9</v>
      </c>
      <c r="N121" s="441" t="s">
        <v>10</v>
      </c>
    </row>
    <row r="122" spans="2:14" ht="34.5" thickBot="1" x14ac:dyDescent="0.25">
      <c r="B122" s="460">
        <v>35</v>
      </c>
      <c r="C122" s="519" t="s">
        <v>61</v>
      </c>
      <c r="D122" s="466" t="s">
        <v>62</v>
      </c>
      <c r="E122" s="478">
        <f>5075/15</f>
        <v>338.33333333333331</v>
      </c>
      <c r="F122" s="478">
        <f t="shared" ref="F122:F127" si="16">ROUND(E122*G122,0)</f>
        <v>5075</v>
      </c>
      <c r="G122" s="509">
        <v>15</v>
      </c>
      <c r="H122" s="509"/>
      <c r="I122" s="481"/>
      <c r="J122" s="478"/>
      <c r="K122" s="508"/>
      <c r="L122" s="481"/>
      <c r="M122" s="508">
        <f t="shared" ref="M122:M127" si="17">F122+I122+K122</f>
        <v>5075</v>
      </c>
      <c r="N122" s="474"/>
    </row>
    <row r="123" spans="2:14" ht="34.5" thickBot="1" x14ac:dyDescent="0.25">
      <c r="B123" s="460">
        <v>36</v>
      </c>
      <c r="C123" s="519" t="s">
        <v>206</v>
      </c>
      <c r="D123" s="466" t="s">
        <v>62</v>
      </c>
      <c r="E123" s="478">
        <v>283.33</v>
      </c>
      <c r="F123" s="478">
        <f t="shared" si="16"/>
        <v>4250</v>
      </c>
      <c r="G123" s="509">
        <v>15</v>
      </c>
      <c r="H123" s="509"/>
      <c r="I123" s="481"/>
      <c r="J123" s="478"/>
      <c r="K123" s="508"/>
      <c r="L123" s="481"/>
      <c r="M123" s="508">
        <f t="shared" si="17"/>
        <v>4250</v>
      </c>
      <c r="N123" s="474"/>
    </row>
    <row r="124" spans="2:14" ht="34.5" thickBot="1" x14ac:dyDescent="0.25">
      <c r="B124" s="460">
        <v>37</v>
      </c>
      <c r="C124" s="519" t="s">
        <v>207</v>
      </c>
      <c r="D124" s="466" t="s">
        <v>62</v>
      </c>
      <c r="E124" s="478">
        <v>283.33</v>
      </c>
      <c r="F124" s="478">
        <f t="shared" si="16"/>
        <v>4250</v>
      </c>
      <c r="G124" s="509">
        <v>15</v>
      </c>
      <c r="H124" s="509"/>
      <c r="I124" s="481"/>
      <c r="J124" s="478"/>
      <c r="K124" s="508"/>
      <c r="L124" s="481"/>
      <c r="M124" s="508">
        <f t="shared" si="17"/>
        <v>4250</v>
      </c>
      <c r="N124" s="474"/>
    </row>
    <row r="125" spans="2:14" ht="34.5" thickBot="1" x14ac:dyDescent="0.25">
      <c r="B125" s="460">
        <v>38</v>
      </c>
      <c r="C125" s="507" t="s">
        <v>208</v>
      </c>
      <c r="D125" s="466" t="s">
        <v>62</v>
      </c>
      <c r="E125" s="478">
        <v>283.33</v>
      </c>
      <c r="F125" s="478">
        <f t="shared" si="16"/>
        <v>4250</v>
      </c>
      <c r="G125" s="509">
        <v>15</v>
      </c>
      <c r="H125" s="509"/>
      <c r="I125" s="481"/>
      <c r="J125" s="478"/>
      <c r="K125" s="508"/>
      <c r="L125" s="481"/>
      <c r="M125" s="508">
        <f t="shared" si="17"/>
        <v>4250</v>
      </c>
      <c r="N125" s="474"/>
    </row>
    <row r="126" spans="2:14" ht="34.5" thickBot="1" x14ac:dyDescent="0.25">
      <c r="B126" s="460">
        <v>39</v>
      </c>
      <c r="C126" s="507" t="s">
        <v>209</v>
      </c>
      <c r="D126" s="466" t="s">
        <v>62</v>
      </c>
      <c r="E126" s="478">
        <v>283.33</v>
      </c>
      <c r="F126" s="478">
        <f t="shared" si="16"/>
        <v>4250</v>
      </c>
      <c r="G126" s="509">
        <v>15</v>
      </c>
      <c r="H126" s="509"/>
      <c r="I126" s="481"/>
      <c r="J126" s="478"/>
      <c r="K126" s="508"/>
      <c r="L126" s="481"/>
      <c r="M126" s="508">
        <f t="shared" si="17"/>
        <v>4250</v>
      </c>
      <c r="N126" s="474"/>
    </row>
    <row r="127" spans="2:14" ht="27.75" customHeight="1" thickBot="1" x14ac:dyDescent="0.25">
      <c r="B127" s="441">
        <v>40</v>
      </c>
      <c r="C127" s="511" t="s">
        <v>140</v>
      </c>
      <c r="D127" s="494" t="s">
        <v>64</v>
      </c>
      <c r="E127" s="478">
        <f>3662.4/15</f>
        <v>244.16</v>
      </c>
      <c r="F127" s="478">
        <f t="shared" si="16"/>
        <v>3662</v>
      </c>
      <c r="G127" s="480">
        <v>15</v>
      </c>
      <c r="H127" s="480"/>
      <c r="I127" s="486"/>
      <c r="J127" s="478"/>
      <c r="K127" s="478"/>
      <c r="L127" s="486"/>
      <c r="M127" s="478">
        <f t="shared" si="17"/>
        <v>3662</v>
      </c>
      <c r="N127" s="485"/>
    </row>
    <row r="128" spans="2:14" ht="17.25" customHeight="1" thickBot="1" x14ac:dyDescent="0.25">
      <c r="B128" s="456"/>
      <c r="C128" s="484" t="s">
        <v>129</v>
      </c>
      <c r="D128" s="250"/>
      <c r="E128" s="486"/>
      <c r="F128" s="486"/>
      <c r="G128" s="493"/>
      <c r="H128" s="493"/>
      <c r="I128" s="486"/>
      <c r="J128" s="486"/>
      <c r="K128" s="486"/>
      <c r="L128" s="486"/>
      <c r="M128" s="526">
        <f>SUM(M122:M127)</f>
        <v>25737</v>
      </c>
      <c r="N128" s="491"/>
    </row>
    <row r="129" spans="2:14" ht="17.25" customHeight="1" x14ac:dyDescent="0.2">
      <c r="B129" s="504"/>
      <c r="C129" s="471"/>
      <c r="D129" s="527"/>
      <c r="E129" s="472"/>
      <c r="F129" s="472"/>
      <c r="G129" s="470"/>
      <c r="H129" s="470"/>
      <c r="I129" s="472"/>
      <c r="J129" s="472"/>
      <c r="K129" s="472"/>
      <c r="L129" s="473"/>
    </row>
    <row r="130" spans="2:14" ht="1.5" customHeight="1" thickBot="1" x14ac:dyDescent="0.25"/>
    <row r="131" spans="2:14" x14ac:dyDescent="0.2">
      <c r="B131" s="718"/>
      <c r="C131" s="719"/>
      <c r="D131" s="724" t="s">
        <v>0</v>
      </c>
      <c r="E131" s="724"/>
      <c r="F131" s="724"/>
      <c r="G131" s="724"/>
      <c r="H131" s="724"/>
      <c r="I131" s="724"/>
      <c r="J131" s="724"/>
      <c r="K131" s="724"/>
      <c r="L131" s="724"/>
      <c r="M131" s="725"/>
      <c r="N131" s="474"/>
    </row>
    <row r="132" spans="2:14" x14ac:dyDescent="0.2">
      <c r="B132" s="720"/>
      <c r="C132" s="721"/>
      <c r="D132" s="726"/>
      <c r="E132" s="726"/>
      <c r="F132" s="726"/>
      <c r="G132" s="726"/>
      <c r="H132" s="726"/>
      <c r="I132" s="726"/>
      <c r="J132" s="726"/>
      <c r="K132" s="726"/>
      <c r="L132" s="726"/>
      <c r="M132" s="727"/>
      <c r="N132" s="475"/>
    </row>
    <row r="133" spans="2:14" x14ac:dyDescent="0.2">
      <c r="B133" s="720"/>
      <c r="C133" s="721"/>
      <c r="D133" s="728" t="str">
        <f>D117</f>
        <v>PAGO QUINCENAL DEL 01 AL 15 DE JUNIO DE 2025</v>
      </c>
      <c r="E133" s="728"/>
      <c r="F133" s="728"/>
      <c r="G133" s="728"/>
      <c r="H133" s="728"/>
      <c r="I133" s="728"/>
      <c r="J133" s="728"/>
      <c r="K133" s="728"/>
      <c r="L133" s="728"/>
      <c r="M133" s="729"/>
      <c r="N133" s="475"/>
    </row>
    <row r="134" spans="2:14" ht="12" customHeight="1" thickBot="1" x14ac:dyDescent="0.25">
      <c r="B134" s="722"/>
      <c r="C134" s="723"/>
      <c r="D134" s="730"/>
      <c r="E134" s="730"/>
      <c r="F134" s="730"/>
      <c r="G134" s="730"/>
      <c r="H134" s="730"/>
      <c r="I134" s="730"/>
      <c r="J134" s="730"/>
      <c r="K134" s="730"/>
      <c r="L134" s="730"/>
      <c r="M134" s="731"/>
      <c r="N134" s="476"/>
    </row>
    <row r="135" spans="2:14" ht="15" customHeight="1" x14ac:dyDescent="0.2">
      <c r="B135" s="734" t="s">
        <v>2</v>
      </c>
      <c r="C135" s="736"/>
      <c r="D135" s="734" t="s">
        <v>65</v>
      </c>
      <c r="E135" s="735"/>
      <c r="F135" s="735"/>
      <c r="G135" s="735"/>
      <c r="H135" s="735"/>
      <c r="I135" s="735"/>
      <c r="J135" s="735"/>
      <c r="K135" s="735"/>
      <c r="L135" s="735"/>
      <c r="M135" s="736"/>
      <c r="N135" s="475"/>
    </row>
    <row r="136" spans="2:14" ht="15.75" customHeight="1" thickBot="1" x14ac:dyDescent="0.25">
      <c r="B136" s="733"/>
      <c r="C136" s="731"/>
      <c r="D136" s="733"/>
      <c r="E136" s="730"/>
      <c r="F136" s="730"/>
      <c r="G136" s="730"/>
      <c r="H136" s="730"/>
      <c r="I136" s="730"/>
      <c r="J136" s="730"/>
      <c r="K136" s="730"/>
      <c r="L136" s="730"/>
      <c r="M136" s="731"/>
      <c r="N136" s="476"/>
    </row>
    <row r="137" spans="2:14" ht="45.75" thickBot="1" x14ac:dyDescent="0.25">
      <c r="B137" s="176" t="s">
        <v>11</v>
      </c>
      <c r="C137" s="456" t="s">
        <v>4</v>
      </c>
      <c r="D137" s="441" t="s">
        <v>13</v>
      </c>
      <c r="E137" s="442" t="s">
        <v>28</v>
      </c>
      <c r="F137" s="443" t="s">
        <v>5</v>
      </c>
      <c r="G137" s="443" t="s">
        <v>6</v>
      </c>
      <c r="H137" s="444" t="s">
        <v>7</v>
      </c>
      <c r="I137" s="442" t="s">
        <v>89</v>
      </c>
      <c r="J137" s="444" t="s">
        <v>8</v>
      </c>
      <c r="K137" s="445" t="s">
        <v>105</v>
      </c>
      <c r="L137" s="445" t="s">
        <v>215</v>
      </c>
      <c r="M137" s="443" t="s">
        <v>9</v>
      </c>
      <c r="N137" s="441" t="s">
        <v>10</v>
      </c>
    </row>
    <row r="138" spans="2:14" ht="22.5" customHeight="1" thickBot="1" x14ac:dyDescent="0.25">
      <c r="B138" s="460">
        <v>41</v>
      </c>
      <c r="C138" s="519" t="s">
        <v>66</v>
      </c>
      <c r="D138" s="466" t="s">
        <v>67</v>
      </c>
      <c r="E138" s="478">
        <v>330.33333333333331</v>
      </c>
      <c r="F138" s="478">
        <f>ROUND(E138*G138,0)</f>
        <v>4955</v>
      </c>
      <c r="G138" s="509">
        <v>15</v>
      </c>
      <c r="H138" s="509"/>
      <c r="I138" s="481"/>
      <c r="J138" s="498">
        <v>1</v>
      </c>
      <c r="K138" s="508">
        <f>ROUND((E138*2)*J138,0)</f>
        <v>661</v>
      </c>
      <c r="L138" s="478"/>
      <c r="M138" s="478">
        <f>F138+I138+K138</f>
        <v>5616</v>
      </c>
      <c r="N138" s="508"/>
    </row>
    <row r="139" spans="2:14" ht="21" customHeight="1" thickBot="1" x14ac:dyDescent="0.25">
      <c r="B139" s="441">
        <v>42</v>
      </c>
      <c r="C139" s="511" t="s">
        <v>68</v>
      </c>
      <c r="D139" s="494" t="s">
        <v>67</v>
      </c>
      <c r="E139" s="478">
        <v>330.33333333333331</v>
      </c>
      <c r="F139" s="478">
        <f>ROUND(E139*G139,0)</f>
        <v>4955</v>
      </c>
      <c r="G139" s="480">
        <v>15</v>
      </c>
      <c r="H139" s="480"/>
      <c r="I139" s="486"/>
      <c r="J139" s="498">
        <v>1</v>
      </c>
      <c r="K139" s="508">
        <f>ROUND((E139*2)*J139,0)</f>
        <v>661</v>
      </c>
      <c r="L139" s="481">
        <v>500</v>
      </c>
      <c r="M139" s="478">
        <f>F139+I139+K139-L139</f>
        <v>5116</v>
      </c>
      <c r="N139" s="478"/>
    </row>
    <row r="140" spans="2:14" ht="16.5" customHeight="1" thickBot="1" x14ac:dyDescent="0.25">
      <c r="B140" s="513"/>
      <c r="C140" s="484" t="s">
        <v>129</v>
      </c>
      <c r="D140" s="737"/>
      <c r="E140" s="738"/>
      <c r="F140" s="738"/>
      <c r="G140" s="738"/>
      <c r="H140" s="738"/>
      <c r="I140" s="738"/>
      <c r="J140" s="738"/>
      <c r="K140" s="739"/>
      <c r="L140" s="515"/>
      <c r="M140" s="528">
        <f>M139+M138</f>
        <v>10732</v>
      </c>
      <c r="N140" s="485"/>
    </row>
    <row r="141" spans="2:14" ht="24" customHeight="1" thickBot="1" x14ac:dyDescent="0.25">
      <c r="F141" s="518"/>
    </row>
    <row r="142" spans="2:14" x14ac:dyDescent="0.2">
      <c r="B142" s="718"/>
      <c r="C142" s="719"/>
      <c r="D142" s="724" t="s">
        <v>0</v>
      </c>
      <c r="E142" s="724"/>
      <c r="F142" s="724"/>
      <c r="G142" s="724"/>
      <c r="H142" s="724"/>
      <c r="I142" s="724"/>
      <c r="J142" s="724"/>
      <c r="K142" s="724"/>
      <c r="L142" s="724"/>
      <c r="M142" s="725"/>
      <c r="N142" s="474"/>
    </row>
    <row r="143" spans="2:14" ht="5.25" customHeight="1" x14ac:dyDescent="0.2">
      <c r="B143" s="720"/>
      <c r="C143" s="721"/>
      <c r="D143" s="726"/>
      <c r="E143" s="726"/>
      <c r="F143" s="726"/>
      <c r="G143" s="726"/>
      <c r="H143" s="726"/>
      <c r="I143" s="726"/>
      <c r="J143" s="726"/>
      <c r="K143" s="726"/>
      <c r="L143" s="726"/>
      <c r="M143" s="727"/>
      <c r="N143" s="475"/>
    </row>
    <row r="144" spans="2:14" ht="18" customHeight="1" x14ac:dyDescent="0.2">
      <c r="B144" s="720"/>
      <c r="C144" s="721"/>
      <c r="D144" s="728" t="str">
        <f>D117</f>
        <v>PAGO QUINCENAL DEL 01 AL 15 DE JUNIO DE 2025</v>
      </c>
      <c r="E144" s="728"/>
      <c r="F144" s="728"/>
      <c r="G144" s="728"/>
      <c r="H144" s="728"/>
      <c r="I144" s="728"/>
      <c r="J144" s="728"/>
      <c r="K144" s="728"/>
      <c r="L144" s="728"/>
      <c r="M144" s="729"/>
      <c r="N144" s="475"/>
    </row>
    <row r="145" spans="2:14" ht="5.25" customHeight="1" thickBot="1" x14ac:dyDescent="0.25">
      <c r="B145" s="722"/>
      <c r="C145" s="723"/>
      <c r="D145" s="730"/>
      <c r="E145" s="730"/>
      <c r="F145" s="730"/>
      <c r="G145" s="730"/>
      <c r="H145" s="730"/>
      <c r="I145" s="730"/>
      <c r="J145" s="730"/>
      <c r="K145" s="730"/>
      <c r="L145" s="730"/>
      <c r="M145" s="731"/>
      <c r="N145" s="476"/>
    </row>
    <row r="146" spans="2:14" ht="15" customHeight="1" x14ac:dyDescent="0.2">
      <c r="B146" s="734" t="s">
        <v>2</v>
      </c>
      <c r="C146" s="736"/>
      <c r="D146" s="734" t="s">
        <v>69</v>
      </c>
      <c r="E146" s="735"/>
      <c r="F146" s="735"/>
      <c r="G146" s="735"/>
      <c r="H146" s="735"/>
      <c r="I146" s="735"/>
      <c r="J146" s="735"/>
      <c r="K146" s="735"/>
      <c r="L146" s="735"/>
      <c r="M146" s="736"/>
      <c r="N146" s="475"/>
    </row>
    <row r="147" spans="2:14" ht="8.25" customHeight="1" thickBot="1" x14ac:dyDescent="0.25">
      <c r="B147" s="733"/>
      <c r="C147" s="731"/>
      <c r="D147" s="733"/>
      <c r="E147" s="730"/>
      <c r="F147" s="730"/>
      <c r="G147" s="730"/>
      <c r="H147" s="730"/>
      <c r="I147" s="730"/>
      <c r="J147" s="730"/>
      <c r="K147" s="730"/>
      <c r="L147" s="730"/>
      <c r="M147" s="731"/>
      <c r="N147" s="476"/>
    </row>
    <row r="148" spans="2:14" ht="40.5" customHeight="1" thickBot="1" x14ac:dyDescent="0.25">
      <c r="B148" s="176" t="s">
        <v>11</v>
      </c>
      <c r="C148" s="456" t="s">
        <v>4</v>
      </c>
      <c r="D148" s="441" t="s">
        <v>13</v>
      </c>
      <c r="E148" s="442" t="s">
        <v>28</v>
      </c>
      <c r="F148" s="443" t="s">
        <v>5</v>
      </c>
      <c r="G148" s="443" t="s">
        <v>6</v>
      </c>
      <c r="H148" s="444" t="s">
        <v>7</v>
      </c>
      <c r="I148" s="443" t="s">
        <v>89</v>
      </c>
      <c r="J148" s="443" t="s">
        <v>8</v>
      </c>
      <c r="K148" s="445" t="s">
        <v>105</v>
      </c>
      <c r="L148" s="445" t="s">
        <v>215</v>
      </c>
      <c r="M148" s="443" t="s">
        <v>9</v>
      </c>
      <c r="N148" s="441" t="s">
        <v>10</v>
      </c>
    </row>
    <row r="149" spans="2:14" ht="28.5" customHeight="1" thickBot="1" x14ac:dyDescent="0.25">
      <c r="B149" s="444">
        <v>43</v>
      </c>
      <c r="C149" s="529" t="s">
        <v>157</v>
      </c>
      <c r="D149" s="444" t="s">
        <v>87</v>
      </c>
      <c r="E149" s="443">
        <v>319.2</v>
      </c>
      <c r="F149" s="478">
        <f>ROUND(E149*G149,0)</f>
        <v>4788</v>
      </c>
      <c r="G149" s="509">
        <v>15</v>
      </c>
      <c r="H149" s="509"/>
      <c r="I149" s="481"/>
      <c r="J149" s="478"/>
      <c r="K149" s="508"/>
      <c r="L149" s="481"/>
      <c r="M149" s="508">
        <f>F149+I149+K149</f>
        <v>4788</v>
      </c>
      <c r="N149" s="460"/>
    </row>
    <row r="150" spans="2:14" ht="28.5" customHeight="1" thickBot="1" x14ac:dyDescent="0.25">
      <c r="B150" s="444">
        <v>44</v>
      </c>
      <c r="C150" s="529" t="s">
        <v>196</v>
      </c>
      <c r="D150" s="460" t="s">
        <v>195</v>
      </c>
      <c r="E150" s="443">
        <v>506</v>
      </c>
      <c r="F150" s="478">
        <f>ROUND(E150*G150,0)</f>
        <v>7590</v>
      </c>
      <c r="G150" s="509">
        <v>15</v>
      </c>
      <c r="H150" s="509"/>
      <c r="I150" s="481"/>
      <c r="J150" s="478"/>
      <c r="K150" s="508"/>
      <c r="L150" s="481"/>
      <c r="M150" s="508">
        <f>F150+I150+K150</f>
        <v>7590</v>
      </c>
      <c r="N150" s="460"/>
    </row>
    <row r="151" spans="2:14" ht="28.5" customHeight="1" thickBot="1" x14ac:dyDescent="0.25">
      <c r="B151" s="444">
        <v>45</v>
      </c>
      <c r="C151" s="443" t="s">
        <v>197</v>
      </c>
      <c r="D151" s="460" t="s">
        <v>195</v>
      </c>
      <c r="E151" s="443">
        <v>506</v>
      </c>
      <c r="F151" s="478">
        <f>ROUND(E151*G151,0)</f>
        <v>7590</v>
      </c>
      <c r="G151" s="509">
        <v>15</v>
      </c>
      <c r="H151" s="509"/>
      <c r="I151" s="481"/>
      <c r="J151" s="478"/>
      <c r="K151" s="508"/>
      <c r="L151" s="481"/>
      <c r="M151" s="508">
        <f>F151+I151+K151</f>
        <v>7590</v>
      </c>
      <c r="N151" s="460"/>
    </row>
    <row r="152" spans="2:14" ht="26.25" customHeight="1" thickBot="1" x14ac:dyDescent="0.25">
      <c r="B152" s="444">
        <v>46</v>
      </c>
      <c r="C152" s="530" t="s">
        <v>198</v>
      </c>
      <c r="D152" s="460" t="s">
        <v>195</v>
      </c>
      <c r="E152" s="443">
        <v>506</v>
      </c>
      <c r="F152" s="478">
        <f>ROUND(E152*G152,0)</f>
        <v>7590</v>
      </c>
      <c r="G152" s="509">
        <v>15</v>
      </c>
      <c r="H152" s="509"/>
      <c r="I152" s="481"/>
      <c r="J152" s="478"/>
      <c r="K152" s="508"/>
      <c r="L152" s="481"/>
      <c r="M152" s="508">
        <f>F152+I152+K152</f>
        <v>7590</v>
      </c>
      <c r="N152" s="460"/>
    </row>
    <row r="153" spans="2:14" ht="28.5" customHeight="1" thickBot="1" x14ac:dyDescent="0.25">
      <c r="B153" s="460">
        <v>47</v>
      </c>
      <c r="C153" s="507" t="s">
        <v>148</v>
      </c>
      <c r="D153" s="466" t="s">
        <v>141</v>
      </c>
      <c r="E153" s="508">
        <v>460</v>
      </c>
      <c r="F153" s="478">
        <f>ROUND(E153*G153,0)</f>
        <v>6900</v>
      </c>
      <c r="G153" s="509">
        <v>15</v>
      </c>
      <c r="H153" s="509"/>
      <c r="I153" s="481"/>
      <c r="J153" s="478"/>
      <c r="K153" s="508"/>
      <c r="L153" s="481"/>
      <c r="M153" s="508">
        <f>F153+I153+K153</f>
        <v>6900</v>
      </c>
      <c r="N153" s="474"/>
    </row>
    <row r="154" spans="2:14" ht="17.25" customHeight="1" thickBot="1" x14ac:dyDescent="0.25">
      <c r="B154" s="456"/>
      <c r="C154" s="175" t="s">
        <v>129</v>
      </c>
      <c r="D154" s="685"/>
      <c r="E154" s="686"/>
      <c r="F154" s="686"/>
      <c r="G154" s="686"/>
      <c r="H154" s="686"/>
      <c r="I154" s="686"/>
      <c r="J154" s="686"/>
      <c r="K154" s="687"/>
      <c r="L154" s="467"/>
      <c r="M154" s="526">
        <f>M153+M149+M150+M151+M152</f>
        <v>34458</v>
      </c>
      <c r="N154" s="491"/>
    </row>
    <row r="155" spans="2:14" ht="12" thickBot="1" x14ac:dyDescent="0.25"/>
    <row r="156" spans="2:14" x14ac:dyDescent="0.2">
      <c r="B156" s="718"/>
      <c r="C156" s="719"/>
      <c r="D156" s="724" t="s">
        <v>0</v>
      </c>
      <c r="E156" s="724"/>
      <c r="F156" s="724"/>
      <c r="G156" s="724"/>
      <c r="H156" s="724"/>
      <c r="I156" s="724"/>
      <c r="J156" s="724"/>
      <c r="K156" s="724"/>
      <c r="L156" s="724"/>
      <c r="M156" s="725"/>
      <c r="N156" s="474"/>
    </row>
    <row r="157" spans="2:14" x14ac:dyDescent="0.2">
      <c r="B157" s="720"/>
      <c r="C157" s="721"/>
      <c r="D157" s="726"/>
      <c r="E157" s="726"/>
      <c r="F157" s="726"/>
      <c r="G157" s="726"/>
      <c r="H157" s="726"/>
      <c r="I157" s="726"/>
      <c r="J157" s="726"/>
      <c r="K157" s="726"/>
      <c r="L157" s="726"/>
      <c r="M157" s="727"/>
      <c r="N157" s="475"/>
    </row>
    <row r="158" spans="2:14" x14ac:dyDescent="0.2">
      <c r="B158" s="720"/>
      <c r="C158" s="721"/>
      <c r="D158" s="728" t="str">
        <f>D144</f>
        <v>PAGO QUINCENAL DEL 01 AL 15 DE JUNIO DE 2025</v>
      </c>
      <c r="E158" s="728"/>
      <c r="F158" s="728"/>
      <c r="G158" s="728"/>
      <c r="H158" s="728"/>
      <c r="I158" s="728"/>
      <c r="J158" s="728"/>
      <c r="K158" s="728"/>
      <c r="L158" s="728"/>
      <c r="M158" s="729"/>
      <c r="N158" s="475"/>
    </row>
    <row r="159" spans="2:14" ht="19.5" customHeight="1" thickBot="1" x14ac:dyDescent="0.25">
      <c r="B159" s="722"/>
      <c r="C159" s="723"/>
      <c r="D159" s="730"/>
      <c r="E159" s="730"/>
      <c r="F159" s="730"/>
      <c r="G159" s="730"/>
      <c r="H159" s="730"/>
      <c r="I159" s="730"/>
      <c r="J159" s="730"/>
      <c r="K159" s="730"/>
      <c r="L159" s="730"/>
      <c r="M159" s="731"/>
      <c r="N159" s="476"/>
    </row>
    <row r="160" spans="2:14" ht="15" customHeight="1" x14ac:dyDescent="0.2">
      <c r="B160" s="734" t="s">
        <v>2</v>
      </c>
      <c r="C160" s="736"/>
      <c r="D160" s="734" t="s">
        <v>79</v>
      </c>
      <c r="E160" s="735"/>
      <c r="F160" s="735"/>
      <c r="G160" s="735"/>
      <c r="H160" s="735"/>
      <c r="I160" s="735"/>
      <c r="J160" s="735"/>
      <c r="K160" s="735"/>
      <c r="L160" s="735"/>
      <c r="M160" s="736"/>
      <c r="N160" s="475"/>
    </row>
    <row r="161" spans="2:14" ht="15.75" customHeight="1" thickBot="1" x14ac:dyDescent="0.25">
      <c r="B161" s="733"/>
      <c r="C161" s="731"/>
      <c r="D161" s="733"/>
      <c r="E161" s="730"/>
      <c r="F161" s="730"/>
      <c r="G161" s="730"/>
      <c r="H161" s="730"/>
      <c r="I161" s="730"/>
      <c r="J161" s="730"/>
      <c r="K161" s="730"/>
      <c r="L161" s="730"/>
      <c r="M161" s="731"/>
      <c r="N161" s="476"/>
    </row>
    <row r="162" spans="2:14" ht="45.75" thickBot="1" x14ac:dyDescent="0.25">
      <c r="B162" s="176" t="s">
        <v>11</v>
      </c>
      <c r="C162" s="456" t="s">
        <v>4</v>
      </c>
      <c r="D162" s="441" t="s">
        <v>13</v>
      </c>
      <c r="E162" s="442" t="s">
        <v>28</v>
      </c>
      <c r="F162" s="443" t="s">
        <v>5</v>
      </c>
      <c r="G162" s="443" t="s">
        <v>6</v>
      </c>
      <c r="H162" s="444" t="s">
        <v>7</v>
      </c>
      <c r="I162" s="457" t="s">
        <v>89</v>
      </c>
      <c r="J162" s="457" t="s">
        <v>8</v>
      </c>
      <c r="K162" s="445" t="s">
        <v>105</v>
      </c>
      <c r="L162" s="445" t="s">
        <v>215</v>
      </c>
      <c r="M162" s="443" t="s">
        <v>9</v>
      </c>
      <c r="N162" s="441" t="s">
        <v>10</v>
      </c>
    </row>
    <row r="163" spans="2:14" ht="34.5" thickBot="1" x14ac:dyDescent="0.25">
      <c r="B163" s="441">
        <v>48</v>
      </c>
      <c r="C163" s="531" t="s">
        <v>75</v>
      </c>
      <c r="D163" s="494" t="s">
        <v>80</v>
      </c>
      <c r="E163" s="478">
        <v>338.4</v>
      </c>
      <c r="F163" s="478">
        <f>ROUND(E163*G163,0)</f>
        <v>5076</v>
      </c>
      <c r="G163" s="480">
        <v>15</v>
      </c>
      <c r="H163" s="480"/>
      <c r="I163" s="486"/>
      <c r="J163" s="478"/>
      <c r="K163" s="478"/>
      <c r="L163" s="486">
        <v>500</v>
      </c>
      <c r="M163" s="478">
        <f>F163+I163+K163-L163</f>
        <v>4576</v>
      </c>
      <c r="N163" s="485"/>
    </row>
    <row r="164" spans="2:14" ht="15" customHeight="1" thickBot="1" x14ac:dyDescent="0.25">
      <c r="B164" s="513"/>
      <c r="C164" s="484" t="s">
        <v>129</v>
      </c>
      <c r="D164" s="737"/>
      <c r="E164" s="738"/>
      <c r="F164" s="738"/>
      <c r="G164" s="738"/>
      <c r="H164" s="738"/>
      <c r="I164" s="738"/>
      <c r="J164" s="738"/>
      <c r="K164" s="739"/>
      <c r="L164" s="514"/>
      <c r="M164" s="515">
        <f>M163</f>
        <v>4576</v>
      </c>
      <c r="N164" s="491"/>
    </row>
    <row r="165" spans="2:14" ht="15" customHeight="1" x14ac:dyDescent="0.2">
      <c r="C165" s="471"/>
      <c r="D165" s="470"/>
      <c r="E165" s="470"/>
      <c r="F165" s="470"/>
      <c r="G165" s="470"/>
      <c r="H165" s="470"/>
      <c r="I165" s="470"/>
      <c r="J165" s="470"/>
      <c r="K165" s="470"/>
      <c r="L165" s="516"/>
    </row>
    <row r="166" spans="2:14" ht="15" customHeight="1" x14ac:dyDescent="0.2">
      <c r="C166" s="471"/>
      <c r="D166" s="470"/>
      <c r="E166" s="470"/>
      <c r="F166" s="470"/>
      <c r="G166" s="470"/>
      <c r="H166" s="470"/>
      <c r="I166" s="470"/>
      <c r="J166" s="470"/>
      <c r="K166" s="470"/>
      <c r="L166" s="516"/>
    </row>
    <row r="167" spans="2:14" ht="10.5" customHeight="1" thickBot="1" x14ac:dyDescent="0.25"/>
    <row r="168" spans="2:14" x14ac:dyDescent="0.2">
      <c r="B168" s="718"/>
      <c r="C168" s="719"/>
      <c r="D168" s="724" t="s">
        <v>0</v>
      </c>
      <c r="E168" s="724"/>
      <c r="F168" s="724"/>
      <c r="G168" s="724"/>
      <c r="H168" s="724"/>
      <c r="I168" s="724"/>
      <c r="J168" s="724"/>
      <c r="K168" s="724"/>
      <c r="L168" s="724"/>
      <c r="M168" s="725"/>
      <c r="N168" s="474"/>
    </row>
    <row r="169" spans="2:14" x14ac:dyDescent="0.2">
      <c r="B169" s="720"/>
      <c r="C169" s="721"/>
      <c r="D169" s="726"/>
      <c r="E169" s="726"/>
      <c r="F169" s="726"/>
      <c r="G169" s="726"/>
      <c r="H169" s="726"/>
      <c r="I169" s="726"/>
      <c r="J169" s="726"/>
      <c r="K169" s="726"/>
      <c r="L169" s="726"/>
      <c r="M169" s="727"/>
      <c r="N169" s="475"/>
    </row>
    <row r="170" spans="2:14" x14ac:dyDescent="0.2">
      <c r="B170" s="720"/>
      <c r="C170" s="721"/>
      <c r="D170" s="728" t="str">
        <f>D158</f>
        <v>PAGO QUINCENAL DEL 01 AL 15 DE JUNIO DE 2025</v>
      </c>
      <c r="E170" s="728"/>
      <c r="F170" s="728"/>
      <c r="G170" s="728"/>
      <c r="H170" s="728"/>
      <c r="I170" s="728"/>
      <c r="J170" s="728"/>
      <c r="K170" s="728"/>
      <c r="L170" s="728"/>
      <c r="M170" s="729"/>
      <c r="N170" s="475"/>
    </row>
    <row r="171" spans="2:14" ht="13.5" customHeight="1" thickBot="1" x14ac:dyDescent="0.25">
      <c r="B171" s="722"/>
      <c r="C171" s="723"/>
      <c r="D171" s="730"/>
      <c r="E171" s="730"/>
      <c r="F171" s="730"/>
      <c r="G171" s="730"/>
      <c r="H171" s="730"/>
      <c r="I171" s="730"/>
      <c r="J171" s="730"/>
      <c r="K171" s="730"/>
      <c r="L171" s="730"/>
      <c r="M171" s="731"/>
      <c r="N171" s="476"/>
    </row>
    <row r="172" spans="2:14" ht="15" customHeight="1" x14ac:dyDescent="0.2">
      <c r="B172" s="734" t="s">
        <v>2</v>
      </c>
      <c r="C172" s="736"/>
      <c r="D172" s="734" t="s">
        <v>76</v>
      </c>
      <c r="E172" s="735"/>
      <c r="F172" s="735"/>
      <c r="G172" s="735"/>
      <c r="H172" s="735"/>
      <c r="I172" s="735"/>
      <c r="J172" s="735"/>
      <c r="K172" s="735"/>
      <c r="L172" s="735"/>
      <c r="M172" s="736"/>
      <c r="N172" s="475"/>
    </row>
    <row r="173" spans="2:14" ht="15.75" customHeight="1" thickBot="1" x14ac:dyDescent="0.25">
      <c r="B173" s="733"/>
      <c r="C173" s="731"/>
      <c r="D173" s="733"/>
      <c r="E173" s="730"/>
      <c r="F173" s="730"/>
      <c r="G173" s="730"/>
      <c r="H173" s="730"/>
      <c r="I173" s="730"/>
      <c r="J173" s="730"/>
      <c r="K173" s="730"/>
      <c r="L173" s="730"/>
      <c r="M173" s="731"/>
      <c r="N173" s="476"/>
    </row>
    <row r="174" spans="2:14" ht="45.75" thickBot="1" x14ac:dyDescent="0.25">
      <c r="B174" s="176" t="s">
        <v>11</v>
      </c>
      <c r="C174" s="456" t="s">
        <v>4</v>
      </c>
      <c r="D174" s="441" t="s">
        <v>13</v>
      </c>
      <c r="E174" s="442" t="s">
        <v>28</v>
      </c>
      <c r="F174" s="443" t="s">
        <v>5</v>
      </c>
      <c r="G174" s="443" t="s">
        <v>6</v>
      </c>
      <c r="H174" s="444" t="s">
        <v>7</v>
      </c>
      <c r="I174" s="457" t="s">
        <v>89</v>
      </c>
      <c r="J174" s="457" t="s">
        <v>8</v>
      </c>
      <c r="K174" s="445" t="s">
        <v>105</v>
      </c>
      <c r="L174" s="445" t="s">
        <v>215</v>
      </c>
      <c r="M174" s="443" t="s">
        <v>9</v>
      </c>
      <c r="N174" s="441" t="s">
        <v>10</v>
      </c>
    </row>
    <row r="175" spans="2:14" ht="23.25" thickBot="1" x14ac:dyDescent="0.25">
      <c r="B175" s="441">
        <v>49</v>
      </c>
      <c r="C175" s="531" t="s">
        <v>77</v>
      </c>
      <c r="D175" s="494" t="s">
        <v>76</v>
      </c>
      <c r="E175" s="478">
        <f>6347.25/15</f>
        <v>423.15</v>
      </c>
      <c r="F175" s="478">
        <f>ROUND(E175*G175,0)</f>
        <v>6347</v>
      </c>
      <c r="G175" s="480">
        <v>15</v>
      </c>
      <c r="H175" s="480"/>
      <c r="I175" s="486"/>
      <c r="J175" s="478"/>
      <c r="K175" s="478"/>
      <c r="L175" s="486"/>
      <c r="M175" s="478">
        <f>F175+I175+K175</f>
        <v>6347</v>
      </c>
      <c r="N175" s="485"/>
    </row>
    <row r="176" spans="2:14" ht="18.75" customHeight="1" thickBot="1" x14ac:dyDescent="0.25">
      <c r="B176" s="513"/>
      <c r="C176" s="484" t="s">
        <v>131</v>
      </c>
      <c r="D176" s="737"/>
      <c r="E176" s="738"/>
      <c r="F176" s="738"/>
      <c r="G176" s="738"/>
      <c r="H176" s="738"/>
      <c r="I176" s="738"/>
      <c r="J176" s="738"/>
      <c r="K176" s="739"/>
      <c r="L176" s="514"/>
      <c r="M176" s="515">
        <f>M175</f>
        <v>6347</v>
      </c>
      <c r="N176" s="491"/>
    </row>
    <row r="177" spans="2:14" ht="18.75" customHeight="1" x14ac:dyDescent="0.2">
      <c r="C177" s="471"/>
      <c r="D177" s="470"/>
      <c r="E177" s="470"/>
      <c r="F177" s="470"/>
      <c r="G177" s="470"/>
      <c r="H177" s="470"/>
      <c r="I177" s="470"/>
      <c r="J177" s="470"/>
      <c r="K177" s="470"/>
      <c r="L177" s="516"/>
    </row>
    <row r="178" spans="2:14" ht="6" customHeight="1" thickBot="1" x14ac:dyDescent="0.25"/>
    <row r="179" spans="2:14" x14ac:dyDescent="0.2">
      <c r="B179" s="718"/>
      <c r="C179" s="719"/>
      <c r="D179" s="724" t="s">
        <v>0</v>
      </c>
      <c r="E179" s="724"/>
      <c r="F179" s="724"/>
      <c r="G179" s="724"/>
      <c r="H179" s="724"/>
      <c r="I179" s="724"/>
      <c r="J179" s="724"/>
      <c r="K179" s="724"/>
      <c r="L179" s="724"/>
      <c r="M179" s="725"/>
      <c r="N179" s="474"/>
    </row>
    <row r="180" spans="2:14" x14ac:dyDescent="0.2">
      <c r="B180" s="720"/>
      <c r="C180" s="721"/>
      <c r="D180" s="726"/>
      <c r="E180" s="726"/>
      <c r="F180" s="726"/>
      <c r="G180" s="726"/>
      <c r="H180" s="726"/>
      <c r="I180" s="726"/>
      <c r="J180" s="726"/>
      <c r="K180" s="726"/>
      <c r="L180" s="726"/>
      <c r="M180" s="727"/>
      <c r="N180" s="475"/>
    </row>
    <row r="181" spans="2:14" x14ac:dyDescent="0.2">
      <c r="B181" s="720"/>
      <c r="C181" s="721"/>
      <c r="D181" s="728" t="str">
        <f>D170</f>
        <v>PAGO QUINCENAL DEL 01 AL 15 DE JUNIO DE 2025</v>
      </c>
      <c r="E181" s="728"/>
      <c r="F181" s="728"/>
      <c r="G181" s="728"/>
      <c r="H181" s="728"/>
      <c r="I181" s="728"/>
      <c r="J181" s="728"/>
      <c r="K181" s="728"/>
      <c r="L181" s="728"/>
      <c r="M181" s="729"/>
      <c r="N181" s="475"/>
    </row>
    <row r="182" spans="2:14" ht="18" customHeight="1" thickBot="1" x14ac:dyDescent="0.25">
      <c r="B182" s="722"/>
      <c r="C182" s="723"/>
      <c r="D182" s="730"/>
      <c r="E182" s="730"/>
      <c r="F182" s="730"/>
      <c r="G182" s="730"/>
      <c r="H182" s="730"/>
      <c r="I182" s="730"/>
      <c r="J182" s="730"/>
      <c r="K182" s="730"/>
      <c r="L182" s="730"/>
      <c r="M182" s="731"/>
      <c r="N182" s="476"/>
    </row>
    <row r="183" spans="2:14" ht="15" customHeight="1" x14ac:dyDescent="0.2">
      <c r="B183" s="734" t="s">
        <v>2</v>
      </c>
      <c r="C183" s="736"/>
      <c r="D183" s="734" t="s">
        <v>78</v>
      </c>
      <c r="E183" s="735"/>
      <c r="F183" s="735"/>
      <c r="G183" s="735"/>
      <c r="H183" s="735"/>
      <c r="I183" s="735"/>
      <c r="J183" s="735"/>
      <c r="K183" s="735"/>
      <c r="L183" s="735"/>
      <c r="M183" s="736"/>
      <c r="N183" s="475"/>
    </row>
    <row r="184" spans="2:14" ht="15.75" customHeight="1" thickBot="1" x14ac:dyDescent="0.25">
      <c r="B184" s="733"/>
      <c r="C184" s="731"/>
      <c r="D184" s="733"/>
      <c r="E184" s="730"/>
      <c r="F184" s="730"/>
      <c r="G184" s="730"/>
      <c r="H184" s="730"/>
      <c r="I184" s="730"/>
      <c r="J184" s="730"/>
      <c r="K184" s="730"/>
      <c r="L184" s="730"/>
      <c r="M184" s="731"/>
      <c r="N184" s="476"/>
    </row>
    <row r="185" spans="2:14" ht="45.75" thickBot="1" x14ac:dyDescent="0.25">
      <c r="B185" s="175" t="s">
        <v>11</v>
      </c>
      <c r="C185" s="456" t="s">
        <v>4</v>
      </c>
      <c r="D185" s="441" t="s">
        <v>13</v>
      </c>
      <c r="E185" s="442" t="s">
        <v>28</v>
      </c>
      <c r="F185" s="443" t="s">
        <v>5</v>
      </c>
      <c r="G185" s="443" t="s">
        <v>6</v>
      </c>
      <c r="H185" s="444" t="s">
        <v>7</v>
      </c>
      <c r="I185" s="457" t="s">
        <v>89</v>
      </c>
      <c r="J185" s="457" t="s">
        <v>8</v>
      </c>
      <c r="K185" s="445" t="s">
        <v>105</v>
      </c>
      <c r="L185" s="445" t="s">
        <v>215</v>
      </c>
      <c r="M185" s="443" t="s">
        <v>9</v>
      </c>
      <c r="N185" s="441" t="s">
        <v>10</v>
      </c>
    </row>
    <row r="186" spans="2:14" ht="23.25" thickBot="1" x14ac:dyDescent="0.25">
      <c r="B186" s="441">
        <v>50</v>
      </c>
      <c r="C186" s="532" t="s">
        <v>81</v>
      </c>
      <c r="D186" s="494" t="s">
        <v>82</v>
      </c>
      <c r="E186" s="478">
        <v>319.2</v>
      </c>
      <c r="F186" s="478">
        <f>ROUND(E186*G186,0)</f>
        <v>4788</v>
      </c>
      <c r="G186" s="480">
        <v>15</v>
      </c>
      <c r="H186" s="480"/>
      <c r="I186" s="517"/>
      <c r="J186" s="478"/>
      <c r="K186" s="485"/>
      <c r="L186" s="517"/>
      <c r="M186" s="478">
        <f>F186+I186+K186</f>
        <v>4788</v>
      </c>
      <c r="N186" s="485"/>
    </row>
    <row r="187" spans="2:14" ht="27.75" customHeight="1" thickBot="1" x14ac:dyDescent="0.25">
      <c r="B187" s="456">
        <v>51</v>
      </c>
      <c r="C187" s="533" t="s">
        <v>199</v>
      </c>
      <c r="D187" s="494" t="s">
        <v>200</v>
      </c>
      <c r="E187" s="478">
        <v>319.2</v>
      </c>
      <c r="F187" s="478">
        <f>ROUND(E187*G187,0)</f>
        <v>4788</v>
      </c>
      <c r="G187" s="480">
        <v>15</v>
      </c>
      <c r="H187" s="480"/>
      <c r="I187" s="517"/>
      <c r="J187" s="478"/>
      <c r="K187" s="485"/>
      <c r="L187" s="513"/>
      <c r="M187" s="478">
        <f>F187+I187+K187</f>
        <v>4788</v>
      </c>
      <c r="N187" s="491"/>
    </row>
    <row r="188" spans="2:14" ht="16.5" customHeight="1" thickBot="1" x14ac:dyDescent="0.25">
      <c r="B188" s="513"/>
      <c r="C188" s="484" t="s">
        <v>129</v>
      </c>
      <c r="D188" s="737"/>
      <c r="E188" s="738"/>
      <c r="F188" s="738"/>
      <c r="G188" s="738"/>
      <c r="H188" s="738"/>
      <c r="I188" s="738"/>
      <c r="J188" s="738"/>
      <c r="K188" s="739"/>
      <c r="L188" s="493"/>
      <c r="M188" s="515">
        <f>M186+M187</f>
        <v>9576</v>
      </c>
      <c r="N188" s="491"/>
    </row>
    <row r="189" spans="2:14" ht="16.5" customHeight="1" x14ac:dyDescent="0.2">
      <c r="C189" s="471"/>
      <c r="D189" s="470"/>
      <c r="E189" s="470"/>
      <c r="F189" s="470"/>
      <c r="G189" s="470"/>
      <c r="H189" s="470"/>
      <c r="I189" s="470"/>
      <c r="J189" s="470"/>
      <c r="K189" s="470"/>
      <c r="L189" s="516"/>
    </row>
    <row r="190" spans="2:14" ht="16.5" customHeight="1" x14ac:dyDescent="0.2">
      <c r="C190" s="471"/>
      <c r="D190" s="470"/>
      <c r="E190" s="470"/>
      <c r="F190" s="470"/>
      <c r="G190" s="470"/>
      <c r="H190" s="470"/>
      <c r="I190" s="470"/>
      <c r="J190" s="470"/>
      <c r="K190" s="470"/>
      <c r="L190" s="516"/>
    </row>
    <row r="191" spans="2:14" ht="16.5" customHeight="1" x14ac:dyDescent="0.2">
      <c r="C191" s="471"/>
      <c r="D191" s="470"/>
      <c r="E191" s="470"/>
      <c r="F191" s="470"/>
      <c r="G191" s="470"/>
      <c r="H191" s="470"/>
      <c r="I191" s="470"/>
      <c r="J191" s="470"/>
      <c r="K191" s="470"/>
      <c r="L191" s="516"/>
    </row>
    <row r="192" spans="2:14" ht="16.5" customHeight="1" x14ac:dyDescent="0.2">
      <c r="C192" s="471"/>
      <c r="D192" s="470"/>
      <c r="E192" s="470"/>
      <c r="F192" s="470"/>
      <c r="G192" s="470"/>
      <c r="H192" s="470"/>
      <c r="I192" s="470"/>
      <c r="J192" s="470"/>
      <c r="K192" s="470"/>
      <c r="L192" s="516"/>
    </row>
    <row r="193" spans="2:14" ht="16.5" customHeight="1" x14ac:dyDescent="0.2">
      <c r="C193" s="471"/>
      <c r="D193" s="470"/>
      <c r="E193" s="470"/>
      <c r="F193" s="470"/>
      <c r="G193" s="470"/>
      <c r="H193" s="470"/>
      <c r="I193" s="470"/>
      <c r="J193" s="470"/>
      <c r="K193" s="470"/>
      <c r="L193" s="516"/>
    </row>
    <row r="194" spans="2:14" ht="16.5" customHeight="1" x14ac:dyDescent="0.2">
      <c r="C194" s="471"/>
      <c r="D194" s="470"/>
      <c r="E194" s="470"/>
      <c r="F194" s="470"/>
      <c r="G194" s="470"/>
      <c r="H194" s="470"/>
      <c r="I194" s="470"/>
      <c r="J194" s="470"/>
      <c r="K194" s="470"/>
      <c r="L194" s="516"/>
    </row>
    <row r="195" spans="2:14" ht="16.5" customHeight="1" x14ac:dyDescent="0.2">
      <c r="C195" s="471"/>
      <c r="D195" s="470"/>
      <c r="E195" s="470"/>
      <c r="F195" s="470"/>
      <c r="G195" s="470"/>
      <c r="H195" s="470"/>
      <c r="I195" s="470"/>
      <c r="J195" s="470"/>
      <c r="K195" s="470"/>
      <c r="L195" s="516"/>
    </row>
    <row r="196" spans="2:14" ht="16.5" customHeight="1" x14ac:dyDescent="0.2">
      <c r="C196" s="471"/>
      <c r="D196" s="470"/>
      <c r="E196" s="470"/>
      <c r="F196" s="470"/>
      <c r="G196" s="470"/>
      <c r="H196" s="470"/>
      <c r="I196" s="470"/>
      <c r="J196" s="470"/>
      <c r="K196" s="470"/>
      <c r="L196" s="516"/>
    </row>
    <row r="197" spans="2:14" ht="6.75" customHeight="1" thickBot="1" x14ac:dyDescent="0.25">
      <c r="C197" s="471"/>
      <c r="D197" s="470"/>
      <c r="E197" s="470"/>
      <c r="F197" s="470"/>
      <c r="G197" s="470"/>
      <c r="H197" s="470"/>
      <c r="I197" s="470"/>
      <c r="J197" s="470"/>
      <c r="K197" s="470"/>
      <c r="L197" s="516"/>
    </row>
    <row r="198" spans="2:14" ht="12" customHeight="1" x14ac:dyDescent="0.2">
      <c r="B198" s="718"/>
      <c r="C198" s="719"/>
      <c r="D198" s="724" t="s">
        <v>0</v>
      </c>
      <c r="E198" s="724"/>
      <c r="F198" s="724"/>
      <c r="G198" s="724"/>
      <c r="H198" s="724"/>
      <c r="I198" s="724"/>
      <c r="J198" s="724"/>
      <c r="K198" s="724"/>
      <c r="L198" s="724"/>
      <c r="M198" s="725"/>
      <c r="N198" s="474"/>
    </row>
    <row r="199" spans="2:14" x14ac:dyDescent="0.2">
      <c r="B199" s="720"/>
      <c r="C199" s="721"/>
      <c r="D199" s="726"/>
      <c r="E199" s="726"/>
      <c r="F199" s="726"/>
      <c r="G199" s="726"/>
      <c r="H199" s="726"/>
      <c r="I199" s="726"/>
      <c r="J199" s="726"/>
      <c r="K199" s="726"/>
      <c r="L199" s="726"/>
      <c r="M199" s="727"/>
      <c r="N199" s="475"/>
    </row>
    <row r="200" spans="2:14" x14ac:dyDescent="0.2">
      <c r="B200" s="720"/>
      <c r="C200" s="721"/>
      <c r="D200" s="728" t="str">
        <f>D181</f>
        <v>PAGO QUINCENAL DEL 01 AL 15 DE JUNIO DE 2025</v>
      </c>
      <c r="E200" s="728"/>
      <c r="F200" s="728"/>
      <c r="G200" s="728"/>
      <c r="H200" s="728"/>
      <c r="I200" s="728"/>
      <c r="J200" s="728"/>
      <c r="K200" s="728"/>
      <c r="L200" s="728"/>
      <c r="M200" s="729"/>
      <c r="N200" s="475"/>
    </row>
    <row r="201" spans="2:14" ht="18" customHeight="1" thickBot="1" x14ac:dyDescent="0.25">
      <c r="B201" s="722"/>
      <c r="C201" s="723"/>
      <c r="D201" s="730"/>
      <c r="E201" s="730"/>
      <c r="F201" s="730"/>
      <c r="G201" s="730"/>
      <c r="H201" s="730"/>
      <c r="I201" s="730"/>
      <c r="J201" s="730"/>
      <c r="K201" s="730"/>
      <c r="L201" s="730"/>
      <c r="M201" s="731"/>
      <c r="N201" s="476"/>
    </row>
    <row r="202" spans="2:14" ht="15" customHeight="1" x14ac:dyDescent="0.2">
      <c r="B202" s="734" t="s">
        <v>2</v>
      </c>
      <c r="C202" s="736"/>
      <c r="D202" s="734" t="s">
        <v>145</v>
      </c>
      <c r="E202" s="735"/>
      <c r="F202" s="735"/>
      <c r="G202" s="735"/>
      <c r="H202" s="735"/>
      <c r="I202" s="735"/>
      <c r="J202" s="735"/>
      <c r="K202" s="735"/>
      <c r="L202" s="735"/>
      <c r="M202" s="736"/>
      <c r="N202" s="475"/>
    </row>
    <row r="203" spans="2:14" ht="7.5" customHeight="1" thickBot="1" x14ac:dyDescent="0.25">
      <c r="B203" s="733"/>
      <c r="C203" s="731"/>
      <c r="D203" s="733"/>
      <c r="E203" s="730"/>
      <c r="F203" s="730"/>
      <c r="G203" s="730"/>
      <c r="H203" s="730"/>
      <c r="I203" s="730"/>
      <c r="J203" s="730"/>
      <c r="K203" s="730"/>
      <c r="L203" s="730"/>
      <c r="M203" s="731"/>
      <c r="N203" s="476"/>
    </row>
    <row r="204" spans="2:14" ht="45.75" thickBot="1" x14ac:dyDescent="0.25">
      <c r="B204" s="175" t="s">
        <v>11</v>
      </c>
      <c r="C204" s="456" t="s">
        <v>4</v>
      </c>
      <c r="D204" s="441" t="s">
        <v>13</v>
      </c>
      <c r="E204" s="442" t="s">
        <v>28</v>
      </c>
      <c r="F204" s="443" t="s">
        <v>5</v>
      </c>
      <c r="G204" s="443" t="s">
        <v>6</v>
      </c>
      <c r="H204" s="461" t="s">
        <v>7</v>
      </c>
      <c r="I204" s="457" t="s">
        <v>89</v>
      </c>
      <c r="J204" s="457" t="s">
        <v>8</v>
      </c>
      <c r="K204" s="445" t="s">
        <v>105</v>
      </c>
      <c r="L204" s="462" t="s">
        <v>215</v>
      </c>
      <c r="M204" s="443" t="s">
        <v>9</v>
      </c>
      <c r="N204" s="441" t="s">
        <v>10</v>
      </c>
    </row>
    <row r="205" spans="2:14" ht="23.25" thickBot="1" x14ac:dyDescent="0.25">
      <c r="B205" s="441">
        <v>52</v>
      </c>
      <c r="C205" s="532" t="s">
        <v>146</v>
      </c>
      <c r="D205" s="494" t="s">
        <v>147</v>
      </c>
      <c r="E205" s="478">
        <v>271.86666666666667</v>
      </c>
      <c r="F205" s="478">
        <f>ROUND(E205*G205,0)</f>
        <v>4078</v>
      </c>
      <c r="G205" s="480">
        <v>15</v>
      </c>
      <c r="H205" s="480">
        <v>8</v>
      </c>
      <c r="I205" s="481">
        <f>ROUND((E205/4)*H205,0)</f>
        <v>544</v>
      </c>
      <c r="J205" s="478">
        <v>0</v>
      </c>
      <c r="K205" s="478"/>
      <c r="L205" s="486"/>
      <c r="M205" s="534">
        <f>F205+I205+K205</f>
        <v>4622</v>
      </c>
      <c r="N205" s="485"/>
    </row>
    <row r="206" spans="2:14" ht="14.25" customHeight="1" thickBot="1" x14ac:dyDescent="0.25">
      <c r="B206" s="456"/>
      <c r="C206" s="535" t="s">
        <v>129</v>
      </c>
      <c r="D206" s="685"/>
      <c r="E206" s="686"/>
      <c r="F206" s="686"/>
      <c r="G206" s="686"/>
      <c r="H206" s="686"/>
      <c r="I206" s="686"/>
      <c r="J206" s="686"/>
      <c r="K206" s="687"/>
      <c r="L206" s="467"/>
      <c r="M206" s="536">
        <f>M205</f>
        <v>4622</v>
      </c>
      <c r="N206" s="491"/>
    </row>
    <row r="207" spans="2:14" ht="14.25" customHeight="1" x14ac:dyDescent="0.2">
      <c r="B207" s="504"/>
      <c r="C207" s="537"/>
      <c r="D207" s="506"/>
      <c r="E207" s="506"/>
      <c r="F207" s="506"/>
      <c r="G207" s="506"/>
      <c r="H207" s="506"/>
      <c r="I207" s="506"/>
      <c r="J207" s="506"/>
      <c r="K207" s="506"/>
      <c r="L207" s="538"/>
    </row>
    <row r="208" spans="2:14" ht="5.25" customHeight="1" thickBot="1" x14ac:dyDescent="0.25">
      <c r="C208" s="471"/>
      <c r="L208" s="516"/>
    </row>
    <row r="209" spans="2:14" x14ac:dyDescent="0.2">
      <c r="B209" s="718"/>
      <c r="C209" s="719"/>
      <c r="D209" s="724" t="s">
        <v>0</v>
      </c>
      <c r="E209" s="724"/>
      <c r="F209" s="724"/>
      <c r="G209" s="724"/>
      <c r="H209" s="724"/>
      <c r="I209" s="724"/>
      <c r="J209" s="724"/>
      <c r="K209" s="724"/>
      <c r="L209" s="724"/>
      <c r="M209" s="725"/>
      <c r="N209" s="474"/>
    </row>
    <row r="210" spans="2:14" ht="8.25" customHeight="1" x14ac:dyDescent="0.2">
      <c r="B210" s="720"/>
      <c r="C210" s="721"/>
      <c r="D210" s="726"/>
      <c r="E210" s="726"/>
      <c r="F210" s="726"/>
      <c r="G210" s="726"/>
      <c r="H210" s="726"/>
      <c r="I210" s="726"/>
      <c r="J210" s="726"/>
      <c r="K210" s="726"/>
      <c r="L210" s="726"/>
      <c r="M210" s="727"/>
      <c r="N210" s="475"/>
    </row>
    <row r="211" spans="2:14" ht="23.25" customHeight="1" x14ac:dyDescent="0.2">
      <c r="B211" s="720"/>
      <c r="C211" s="721"/>
      <c r="D211" s="728" t="str">
        <f>D200</f>
        <v>PAGO QUINCENAL DEL 01 AL 15 DE JUNIO DE 2025</v>
      </c>
      <c r="E211" s="728"/>
      <c r="F211" s="728"/>
      <c r="G211" s="728"/>
      <c r="H211" s="728"/>
      <c r="I211" s="728"/>
      <c r="J211" s="728"/>
      <c r="K211" s="728"/>
      <c r="L211" s="728"/>
      <c r="M211" s="729"/>
      <c r="N211" s="475"/>
    </row>
    <row r="212" spans="2:14" ht="4.5" customHeight="1" thickBot="1" x14ac:dyDescent="0.25">
      <c r="B212" s="722"/>
      <c r="C212" s="723"/>
      <c r="D212" s="730"/>
      <c r="E212" s="730"/>
      <c r="F212" s="730"/>
      <c r="G212" s="730"/>
      <c r="H212" s="730"/>
      <c r="I212" s="730"/>
      <c r="J212" s="730"/>
      <c r="K212" s="730"/>
      <c r="L212" s="730"/>
      <c r="M212" s="731"/>
      <c r="N212" s="476"/>
    </row>
    <row r="213" spans="2:14" ht="15" customHeight="1" x14ac:dyDescent="0.2">
      <c r="B213" s="734" t="s">
        <v>2</v>
      </c>
      <c r="C213" s="736"/>
      <c r="D213" s="734" t="s">
        <v>190</v>
      </c>
      <c r="E213" s="735"/>
      <c r="F213" s="735"/>
      <c r="G213" s="735"/>
      <c r="H213" s="735"/>
      <c r="I213" s="735"/>
      <c r="J213" s="735"/>
      <c r="K213" s="735"/>
      <c r="L213" s="735"/>
      <c r="M213" s="736"/>
      <c r="N213" s="475"/>
    </row>
    <row r="214" spans="2:14" ht="15.75" customHeight="1" thickBot="1" x14ac:dyDescent="0.25">
      <c r="B214" s="733"/>
      <c r="C214" s="731"/>
      <c r="D214" s="733"/>
      <c r="E214" s="730"/>
      <c r="F214" s="730"/>
      <c r="G214" s="730"/>
      <c r="H214" s="730"/>
      <c r="I214" s="730"/>
      <c r="J214" s="730"/>
      <c r="K214" s="730"/>
      <c r="L214" s="730"/>
      <c r="M214" s="731"/>
      <c r="N214" s="476"/>
    </row>
    <row r="215" spans="2:14" ht="27.75" customHeight="1" thickBot="1" x14ac:dyDescent="0.25">
      <c r="B215" s="175" t="s">
        <v>11</v>
      </c>
      <c r="C215" s="456" t="s">
        <v>4</v>
      </c>
      <c r="D215" s="441" t="s">
        <v>13</v>
      </c>
      <c r="E215" s="442" t="s">
        <v>28</v>
      </c>
      <c r="F215" s="443" t="s">
        <v>5</v>
      </c>
      <c r="G215" s="443" t="s">
        <v>6</v>
      </c>
      <c r="H215" s="461" t="s">
        <v>7</v>
      </c>
      <c r="I215" s="457" t="s">
        <v>89</v>
      </c>
      <c r="J215" s="457" t="s">
        <v>8</v>
      </c>
      <c r="K215" s="445" t="s">
        <v>105</v>
      </c>
      <c r="L215" s="445" t="s">
        <v>215</v>
      </c>
      <c r="M215" s="443" t="s">
        <v>9</v>
      </c>
      <c r="N215" s="441" t="s">
        <v>10</v>
      </c>
    </row>
    <row r="216" spans="2:14" ht="34.5" customHeight="1" thickBot="1" x14ac:dyDescent="0.25">
      <c r="B216" s="441">
        <v>53</v>
      </c>
      <c r="C216" s="532" t="s">
        <v>95</v>
      </c>
      <c r="D216" s="494" t="s">
        <v>97</v>
      </c>
      <c r="E216" s="478">
        <v>514.66666666666663</v>
      </c>
      <c r="F216" s="478">
        <f>ROUND(E216*G216,0)</f>
        <v>7720</v>
      </c>
      <c r="G216" s="480">
        <v>15</v>
      </c>
      <c r="H216" s="480">
        <v>0</v>
      </c>
      <c r="I216" s="481">
        <f>ROUND((E216/4)*H216,0)</f>
        <v>0</v>
      </c>
      <c r="J216" s="478">
        <v>0</v>
      </c>
      <c r="K216" s="478"/>
      <c r="L216" s="486"/>
      <c r="M216" s="539">
        <f>F216+I216+K216</f>
        <v>7720</v>
      </c>
      <c r="N216" s="485"/>
    </row>
    <row r="217" spans="2:14" ht="18" customHeight="1" thickBot="1" x14ac:dyDescent="0.25">
      <c r="B217" s="456"/>
      <c r="C217" s="176" t="s">
        <v>129</v>
      </c>
      <c r="D217" s="685"/>
      <c r="E217" s="686"/>
      <c r="F217" s="686"/>
      <c r="G217" s="686"/>
      <c r="H217" s="686"/>
      <c r="I217" s="686"/>
      <c r="J217" s="686"/>
      <c r="K217" s="687"/>
      <c r="L217" s="467"/>
      <c r="M217" s="540">
        <f>M216</f>
        <v>7720</v>
      </c>
      <c r="N217" s="491"/>
    </row>
    <row r="218" spans="2:14" ht="13.5" customHeight="1" thickBot="1" x14ac:dyDescent="0.25">
      <c r="B218" s="504"/>
      <c r="C218" s="541"/>
      <c r="D218" s="506"/>
      <c r="E218" s="506"/>
      <c r="F218" s="506"/>
      <c r="G218" s="506"/>
      <c r="H218" s="506"/>
      <c r="I218" s="506"/>
      <c r="J218" s="506"/>
      <c r="K218" s="506"/>
      <c r="L218" s="542"/>
    </row>
    <row r="219" spans="2:14" ht="12.75" hidden="1" customHeight="1" x14ac:dyDescent="0.2"/>
    <row r="220" spans="2:14" x14ac:dyDescent="0.2">
      <c r="B220" s="718"/>
      <c r="C220" s="719"/>
      <c r="D220" s="724" t="s">
        <v>0</v>
      </c>
      <c r="E220" s="724"/>
      <c r="F220" s="724"/>
      <c r="G220" s="724"/>
      <c r="H220" s="724"/>
      <c r="I220" s="724"/>
      <c r="J220" s="724"/>
      <c r="K220" s="724"/>
      <c r="L220" s="724"/>
      <c r="M220" s="725"/>
      <c r="N220" s="474"/>
    </row>
    <row r="221" spans="2:14" x14ac:dyDescent="0.2">
      <c r="B221" s="720"/>
      <c r="C221" s="721"/>
      <c r="D221" s="726"/>
      <c r="E221" s="726"/>
      <c r="F221" s="726"/>
      <c r="G221" s="726"/>
      <c r="H221" s="726"/>
      <c r="I221" s="726"/>
      <c r="J221" s="726"/>
      <c r="K221" s="726"/>
      <c r="L221" s="726"/>
      <c r="M221" s="727"/>
      <c r="N221" s="475"/>
    </row>
    <row r="222" spans="2:14" x14ac:dyDescent="0.2">
      <c r="B222" s="720"/>
      <c r="C222" s="721"/>
      <c r="D222" s="728" t="str">
        <f>D211</f>
        <v>PAGO QUINCENAL DEL 01 AL 15 DE JUNIO DE 2025</v>
      </c>
      <c r="E222" s="728"/>
      <c r="F222" s="728"/>
      <c r="G222" s="728"/>
      <c r="H222" s="728"/>
      <c r="I222" s="728"/>
      <c r="J222" s="728"/>
      <c r="K222" s="728"/>
      <c r="L222" s="728"/>
      <c r="M222" s="729"/>
      <c r="N222" s="475"/>
    </row>
    <row r="223" spans="2:14" ht="16.5" customHeight="1" thickBot="1" x14ac:dyDescent="0.25">
      <c r="B223" s="722"/>
      <c r="C223" s="723"/>
      <c r="D223" s="730"/>
      <c r="E223" s="730"/>
      <c r="F223" s="730"/>
      <c r="G223" s="730"/>
      <c r="H223" s="730"/>
      <c r="I223" s="730"/>
      <c r="J223" s="730"/>
      <c r="K223" s="730"/>
      <c r="L223" s="730"/>
      <c r="M223" s="731"/>
      <c r="N223" s="476"/>
    </row>
    <row r="224" spans="2:14" ht="15" customHeight="1" x14ac:dyDescent="0.2">
      <c r="B224" s="734" t="s">
        <v>2</v>
      </c>
      <c r="C224" s="736"/>
      <c r="D224" s="734" t="s">
        <v>115</v>
      </c>
      <c r="E224" s="735"/>
      <c r="F224" s="735"/>
      <c r="G224" s="735"/>
      <c r="H224" s="735"/>
      <c r="I224" s="735"/>
      <c r="J224" s="735"/>
      <c r="K224" s="735"/>
      <c r="L224" s="735"/>
      <c r="M224" s="736"/>
      <c r="N224" s="475"/>
    </row>
    <row r="225" spans="2:14" ht="6.75" customHeight="1" thickBot="1" x14ac:dyDescent="0.25">
      <c r="B225" s="733"/>
      <c r="C225" s="731"/>
      <c r="D225" s="733"/>
      <c r="E225" s="730"/>
      <c r="F225" s="730"/>
      <c r="G225" s="730"/>
      <c r="H225" s="730"/>
      <c r="I225" s="730"/>
      <c r="J225" s="730"/>
      <c r="K225" s="730"/>
      <c r="L225" s="730"/>
      <c r="M225" s="731"/>
      <c r="N225" s="476"/>
    </row>
    <row r="226" spans="2:14" ht="45.75" thickBot="1" x14ac:dyDescent="0.25">
      <c r="B226" s="176" t="s">
        <v>11</v>
      </c>
      <c r="C226" s="456" t="s">
        <v>4</v>
      </c>
      <c r="D226" s="441" t="s">
        <v>13</v>
      </c>
      <c r="E226" s="463" t="s">
        <v>28</v>
      </c>
      <c r="F226" s="443" t="s">
        <v>5</v>
      </c>
      <c r="G226" s="443" t="s">
        <v>6</v>
      </c>
      <c r="H226" s="461" t="s">
        <v>7</v>
      </c>
      <c r="I226" s="461" t="s">
        <v>89</v>
      </c>
      <c r="J226" s="457" t="s">
        <v>8</v>
      </c>
      <c r="K226" s="445" t="s">
        <v>105</v>
      </c>
      <c r="L226" s="445" t="s">
        <v>215</v>
      </c>
      <c r="M226" s="443" t="s">
        <v>9</v>
      </c>
      <c r="N226" s="441" t="s">
        <v>10</v>
      </c>
    </row>
    <row r="227" spans="2:14" ht="23.25" thickBot="1" x14ac:dyDescent="0.25">
      <c r="B227" s="456">
        <v>54</v>
      </c>
      <c r="C227" s="484" t="s">
        <v>116</v>
      </c>
      <c r="D227" s="250" t="s">
        <v>117</v>
      </c>
      <c r="E227" s="478">
        <v>284.33</v>
      </c>
      <c r="F227" s="478">
        <f>ROUND(E227*G227,0)</f>
        <v>4265</v>
      </c>
      <c r="G227" s="480">
        <v>15</v>
      </c>
      <c r="H227" s="480">
        <v>0</v>
      </c>
      <c r="I227" s="481">
        <f>ROUND((E227/4)*H227,0)</f>
        <v>0</v>
      </c>
      <c r="J227" s="478"/>
      <c r="K227" s="478"/>
      <c r="L227" s="478"/>
      <c r="M227" s="539">
        <f>F227+I227+K227</f>
        <v>4265</v>
      </c>
      <c r="N227" s="491"/>
    </row>
    <row r="228" spans="2:14" ht="19.5" customHeight="1" thickBot="1" x14ac:dyDescent="0.25">
      <c r="B228" s="513"/>
      <c r="C228" s="484" t="s">
        <v>129</v>
      </c>
      <c r="D228" s="737"/>
      <c r="E228" s="738"/>
      <c r="F228" s="738"/>
      <c r="G228" s="738"/>
      <c r="H228" s="738"/>
      <c r="I228" s="738"/>
      <c r="J228" s="738"/>
      <c r="K228" s="739"/>
      <c r="L228" s="514"/>
      <c r="M228" s="543">
        <f>M227</f>
        <v>4265</v>
      </c>
      <c r="N228" s="491"/>
    </row>
    <row r="229" spans="2:14" ht="12" thickBot="1" x14ac:dyDescent="0.25"/>
    <row r="230" spans="2:14" ht="27.75" customHeight="1" x14ac:dyDescent="0.2">
      <c r="B230" s="718"/>
      <c r="C230" s="719"/>
      <c r="D230" s="724" t="s">
        <v>0</v>
      </c>
      <c r="E230" s="724"/>
      <c r="F230" s="724"/>
      <c r="G230" s="724"/>
      <c r="H230" s="724"/>
      <c r="I230" s="724"/>
      <c r="J230" s="724"/>
      <c r="K230" s="724"/>
      <c r="L230" s="724"/>
      <c r="M230" s="725"/>
      <c r="N230" s="474"/>
    </row>
    <row r="231" spans="2:14" ht="5.25" customHeight="1" x14ac:dyDescent="0.2">
      <c r="B231" s="720"/>
      <c r="C231" s="721"/>
      <c r="D231" s="726"/>
      <c r="E231" s="726"/>
      <c r="F231" s="726"/>
      <c r="G231" s="726"/>
      <c r="H231" s="726"/>
      <c r="I231" s="726"/>
      <c r="J231" s="726"/>
      <c r="K231" s="726"/>
      <c r="L231" s="726"/>
      <c r="M231" s="727"/>
      <c r="N231" s="475"/>
    </row>
    <row r="232" spans="2:14" x14ac:dyDescent="0.2">
      <c r="B232" s="720"/>
      <c r="C232" s="721"/>
      <c r="D232" s="728" t="str">
        <f>D211</f>
        <v>PAGO QUINCENAL DEL 01 AL 15 DE JUNIO DE 2025</v>
      </c>
      <c r="E232" s="728"/>
      <c r="F232" s="728"/>
      <c r="G232" s="728"/>
      <c r="H232" s="728"/>
      <c r="I232" s="728"/>
      <c r="J232" s="728"/>
      <c r="K232" s="728"/>
      <c r="L232" s="728"/>
      <c r="M232" s="729"/>
      <c r="N232" s="475"/>
    </row>
    <row r="233" spans="2:14" ht="31.5" customHeight="1" thickBot="1" x14ac:dyDescent="0.25">
      <c r="B233" s="722"/>
      <c r="C233" s="723"/>
      <c r="D233" s="730"/>
      <c r="E233" s="730"/>
      <c r="F233" s="730"/>
      <c r="G233" s="730"/>
      <c r="H233" s="730"/>
      <c r="I233" s="730"/>
      <c r="J233" s="730"/>
      <c r="K233" s="730"/>
      <c r="L233" s="730"/>
      <c r="M233" s="731"/>
      <c r="N233" s="476"/>
    </row>
    <row r="234" spans="2:14" ht="15" customHeight="1" x14ac:dyDescent="0.2">
      <c r="B234" s="734" t="s">
        <v>2</v>
      </c>
      <c r="C234" s="736"/>
      <c r="D234" s="734" t="s">
        <v>120</v>
      </c>
      <c r="E234" s="735"/>
      <c r="F234" s="735"/>
      <c r="G234" s="735"/>
      <c r="H234" s="735"/>
      <c r="I234" s="735"/>
      <c r="J234" s="735"/>
      <c r="K234" s="735"/>
      <c r="L234" s="735"/>
      <c r="M234" s="736"/>
      <c r="N234" s="475"/>
    </row>
    <row r="235" spans="2:14" ht="15.75" customHeight="1" thickBot="1" x14ac:dyDescent="0.25">
      <c r="B235" s="733"/>
      <c r="C235" s="731"/>
      <c r="D235" s="733"/>
      <c r="E235" s="730"/>
      <c r="F235" s="730"/>
      <c r="G235" s="730"/>
      <c r="H235" s="730"/>
      <c r="I235" s="730"/>
      <c r="J235" s="730"/>
      <c r="K235" s="730"/>
      <c r="L235" s="730"/>
      <c r="M235" s="731"/>
      <c r="N235" s="476"/>
    </row>
    <row r="236" spans="2:14" ht="45.75" thickBot="1" x14ac:dyDescent="0.25">
      <c r="B236" s="176" t="s">
        <v>11</v>
      </c>
      <c r="C236" s="456" t="s">
        <v>4</v>
      </c>
      <c r="D236" s="441" t="s">
        <v>13</v>
      </c>
      <c r="E236" s="463" t="s">
        <v>28</v>
      </c>
      <c r="F236" s="443" t="s">
        <v>5</v>
      </c>
      <c r="G236" s="443" t="s">
        <v>6</v>
      </c>
      <c r="H236" s="461" t="s">
        <v>7</v>
      </c>
      <c r="I236" s="461" t="s">
        <v>89</v>
      </c>
      <c r="J236" s="457" t="s">
        <v>8</v>
      </c>
      <c r="K236" s="445" t="s">
        <v>105</v>
      </c>
      <c r="L236" s="445" t="s">
        <v>215</v>
      </c>
      <c r="M236" s="443" t="s">
        <v>9</v>
      </c>
      <c r="N236" s="441" t="s">
        <v>10</v>
      </c>
    </row>
    <row r="237" spans="2:14" ht="23.25" thickBot="1" x14ac:dyDescent="0.25">
      <c r="B237" s="456">
        <v>55</v>
      </c>
      <c r="C237" s="175" t="s">
        <v>119</v>
      </c>
      <c r="D237" s="250" t="s">
        <v>121</v>
      </c>
      <c r="E237" s="478">
        <v>319.2</v>
      </c>
      <c r="F237" s="478">
        <f>ROUND(E237*G237,0)</f>
        <v>4788</v>
      </c>
      <c r="G237" s="480">
        <v>15</v>
      </c>
      <c r="H237" s="517"/>
      <c r="I237" s="478"/>
      <c r="J237" s="478"/>
      <c r="K237" s="486"/>
      <c r="L237" s="486"/>
      <c r="M237" s="478">
        <f>F237+I237+K237</f>
        <v>4788</v>
      </c>
      <c r="N237" s="491"/>
    </row>
    <row r="238" spans="2:14" ht="18" customHeight="1" thickBot="1" x14ac:dyDescent="0.25">
      <c r="B238" s="513"/>
      <c r="C238" s="175" t="s">
        <v>129</v>
      </c>
      <c r="D238" s="737"/>
      <c r="E238" s="738"/>
      <c r="F238" s="738"/>
      <c r="G238" s="738"/>
      <c r="H238" s="738"/>
      <c r="I238" s="738"/>
      <c r="J238" s="738"/>
      <c r="K238" s="739"/>
      <c r="L238" s="514"/>
      <c r="M238" s="515">
        <f>M237</f>
        <v>4788</v>
      </c>
      <c r="N238" s="491"/>
    </row>
    <row r="239" spans="2:14" ht="37.5" customHeight="1" thickBot="1" x14ac:dyDescent="0.25">
      <c r="B239" s="544"/>
      <c r="C239" s="507"/>
      <c r="D239" s="479"/>
      <c r="E239" s="479"/>
      <c r="F239" s="479"/>
      <c r="G239" s="479"/>
      <c r="H239" s="479"/>
      <c r="I239" s="479"/>
      <c r="J239" s="479"/>
      <c r="K239" s="479"/>
      <c r="L239" s="545"/>
    </row>
    <row r="240" spans="2:14" ht="17.25" customHeight="1" x14ac:dyDescent="0.2">
      <c r="B240" s="718"/>
      <c r="C240" s="719"/>
      <c r="D240" s="741" t="s">
        <v>0</v>
      </c>
      <c r="E240" s="724"/>
      <c r="F240" s="724"/>
      <c r="G240" s="724"/>
      <c r="H240" s="724"/>
      <c r="I240" s="724"/>
      <c r="J240" s="724"/>
      <c r="K240" s="724"/>
      <c r="L240" s="724"/>
      <c r="M240" s="725"/>
      <c r="N240" s="474"/>
    </row>
    <row r="241" spans="2:14" ht="11.25" customHeight="1" thickBot="1" x14ac:dyDescent="0.25">
      <c r="B241" s="720"/>
      <c r="C241" s="721"/>
      <c r="D241" s="742"/>
      <c r="E241" s="743"/>
      <c r="F241" s="743"/>
      <c r="G241" s="743"/>
      <c r="H241" s="743"/>
      <c r="I241" s="743"/>
      <c r="J241" s="743"/>
      <c r="K241" s="743"/>
      <c r="L241" s="743"/>
      <c r="M241" s="744"/>
      <c r="N241" s="475"/>
    </row>
    <row r="242" spans="2:14" ht="11.25" customHeight="1" x14ac:dyDescent="0.2">
      <c r="B242" s="720"/>
      <c r="C242" s="721"/>
      <c r="D242" s="734" t="str">
        <f>D232</f>
        <v>PAGO QUINCENAL DEL 01 AL 15 DE JUNIO DE 2025</v>
      </c>
      <c r="E242" s="735"/>
      <c r="F242" s="735"/>
      <c r="G242" s="735"/>
      <c r="H242" s="735"/>
      <c r="I242" s="735"/>
      <c r="J242" s="735"/>
      <c r="K242" s="735"/>
      <c r="L242" s="735"/>
      <c r="M242" s="736"/>
      <c r="N242" s="475"/>
    </row>
    <row r="243" spans="2:14" ht="12" thickBot="1" x14ac:dyDescent="0.25">
      <c r="B243" s="722"/>
      <c r="C243" s="723"/>
      <c r="D243" s="733"/>
      <c r="E243" s="730"/>
      <c r="F243" s="730"/>
      <c r="G243" s="730"/>
      <c r="H243" s="730"/>
      <c r="I243" s="730"/>
      <c r="J243" s="730"/>
      <c r="K243" s="730"/>
      <c r="L243" s="730"/>
      <c r="M243" s="731"/>
      <c r="N243" s="476"/>
    </row>
    <row r="244" spans="2:14" ht="30" customHeight="1" x14ac:dyDescent="0.2">
      <c r="B244" s="734" t="s">
        <v>2</v>
      </c>
      <c r="C244" s="736"/>
      <c r="D244" s="734" t="s">
        <v>158</v>
      </c>
      <c r="E244" s="735"/>
      <c r="F244" s="735"/>
      <c r="G244" s="735"/>
      <c r="H244" s="735"/>
      <c r="I244" s="735"/>
      <c r="J244" s="735"/>
      <c r="K244" s="735"/>
      <c r="L244" s="735"/>
      <c r="M244" s="736"/>
      <c r="N244" s="475"/>
    </row>
    <row r="245" spans="2:14" ht="11.25" customHeight="1" thickBot="1" x14ac:dyDescent="0.25">
      <c r="B245" s="733"/>
      <c r="C245" s="731"/>
      <c r="D245" s="733"/>
      <c r="E245" s="730"/>
      <c r="F245" s="730"/>
      <c r="G245" s="730"/>
      <c r="H245" s="730"/>
      <c r="I245" s="730"/>
      <c r="J245" s="730"/>
      <c r="K245" s="730"/>
      <c r="L245" s="730"/>
      <c r="M245" s="731"/>
      <c r="N245" s="476"/>
    </row>
    <row r="246" spans="2:14" ht="45.75" thickBot="1" x14ac:dyDescent="0.25">
      <c r="B246" s="175" t="s">
        <v>11</v>
      </c>
      <c r="C246" s="456" t="s">
        <v>4</v>
      </c>
      <c r="D246" s="441" t="s">
        <v>13</v>
      </c>
      <c r="E246" s="442" t="s">
        <v>28</v>
      </c>
      <c r="F246" s="443" t="s">
        <v>5</v>
      </c>
      <c r="G246" s="443" t="s">
        <v>6</v>
      </c>
      <c r="H246" s="461" t="s">
        <v>7</v>
      </c>
      <c r="I246" s="457" t="s">
        <v>89</v>
      </c>
      <c r="J246" s="457" t="s">
        <v>8</v>
      </c>
      <c r="K246" s="445" t="s">
        <v>105</v>
      </c>
      <c r="L246" s="445" t="s">
        <v>215</v>
      </c>
      <c r="M246" s="443" t="s">
        <v>9</v>
      </c>
      <c r="N246" s="441" t="s">
        <v>10</v>
      </c>
    </row>
    <row r="247" spans="2:14" ht="23.25" thickBot="1" x14ac:dyDescent="0.25">
      <c r="B247" s="441">
        <v>56</v>
      </c>
      <c r="C247" s="532" t="s">
        <v>203</v>
      </c>
      <c r="D247" s="494" t="s">
        <v>159</v>
      </c>
      <c r="E247" s="478">
        <v>441.76</v>
      </c>
      <c r="F247" s="478">
        <f>ROUND(E247*G247,0)</f>
        <v>6626</v>
      </c>
      <c r="G247" s="480">
        <v>15</v>
      </c>
      <c r="H247" s="480"/>
      <c r="I247" s="486"/>
      <c r="J247" s="478"/>
      <c r="K247" s="478"/>
      <c r="L247" s="486"/>
      <c r="M247" s="539">
        <f>F247+I247+K247</f>
        <v>6626</v>
      </c>
      <c r="N247" s="485"/>
    </row>
    <row r="248" spans="2:14" ht="23.25" thickBot="1" x14ac:dyDescent="0.25">
      <c r="B248" s="456">
        <v>57</v>
      </c>
      <c r="C248" s="533" t="s">
        <v>201</v>
      </c>
      <c r="D248" s="494" t="s">
        <v>159</v>
      </c>
      <c r="E248" s="478">
        <v>441.76</v>
      </c>
      <c r="F248" s="478">
        <f>ROUND(E248*G248,0)</f>
        <v>6626</v>
      </c>
      <c r="G248" s="480">
        <v>15</v>
      </c>
      <c r="H248" s="480"/>
      <c r="I248" s="486"/>
      <c r="J248" s="478"/>
      <c r="K248" s="478"/>
      <c r="L248" s="478"/>
      <c r="M248" s="539">
        <f>F248+I248+K248</f>
        <v>6626</v>
      </c>
      <c r="N248" s="491"/>
    </row>
    <row r="249" spans="2:14" ht="12" thickBot="1" x14ac:dyDescent="0.25">
      <c r="B249" s="456"/>
      <c r="C249" s="176" t="s">
        <v>129</v>
      </c>
      <c r="D249" s="685"/>
      <c r="E249" s="686"/>
      <c r="F249" s="686"/>
      <c r="G249" s="686"/>
      <c r="H249" s="686"/>
      <c r="I249" s="686"/>
      <c r="J249" s="686"/>
      <c r="K249" s="687"/>
      <c r="L249" s="468"/>
      <c r="M249" s="540">
        <f>M247+M248</f>
        <v>13252</v>
      </c>
      <c r="N249" s="491"/>
    </row>
    <row r="250" spans="2:14" x14ac:dyDescent="0.2">
      <c r="B250" s="504"/>
      <c r="C250" s="541"/>
      <c r="D250" s="506"/>
      <c r="E250" s="506"/>
      <c r="F250" s="506"/>
      <c r="G250" s="506"/>
      <c r="H250" s="506"/>
      <c r="I250" s="506"/>
      <c r="J250" s="506"/>
      <c r="K250" s="506"/>
      <c r="L250" s="542"/>
    </row>
    <row r="251" spans="2:14" x14ac:dyDescent="0.2">
      <c r="B251" s="504"/>
      <c r="C251" s="541"/>
      <c r="D251" s="506"/>
      <c r="E251" s="506"/>
      <c r="F251" s="506"/>
      <c r="G251" s="506"/>
      <c r="H251" s="506"/>
      <c r="I251" s="506"/>
      <c r="J251" s="506"/>
      <c r="K251" s="506"/>
      <c r="L251" s="542"/>
    </row>
    <row r="252" spans="2:14" x14ac:dyDescent="0.2">
      <c r="B252" s="504"/>
      <c r="C252" s="541"/>
      <c r="D252" s="506"/>
      <c r="E252" s="506"/>
      <c r="F252" s="506"/>
      <c r="G252" s="506"/>
      <c r="H252" s="506"/>
      <c r="I252" s="506"/>
      <c r="J252" s="506"/>
      <c r="K252" s="506"/>
      <c r="L252" s="542"/>
    </row>
    <row r="253" spans="2:14" x14ac:dyDescent="0.2">
      <c r="B253" s="504"/>
      <c r="C253" s="541"/>
      <c r="D253" s="506"/>
      <c r="E253" s="506"/>
      <c r="F253" s="506"/>
      <c r="G253" s="506"/>
      <c r="H253" s="506"/>
      <c r="I253" s="506"/>
      <c r="J253" s="506"/>
      <c r="K253" s="506"/>
      <c r="L253" s="542"/>
    </row>
    <row r="254" spans="2:14" x14ac:dyDescent="0.2">
      <c r="B254" s="504"/>
      <c r="C254" s="541"/>
      <c r="D254" s="506"/>
      <c r="E254" s="506"/>
      <c r="F254" s="506"/>
      <c r="G254" s="506"/>
      <c r="H254" s="506"/>
      <c r="I254" s="506"/>
      <c r="J254" s="506"/>
      <c r="K254" s="506"/>
      <c r="L254" s="542"/>
    </row>
    <row r="255" spans="2:14" x14ac:dyDescent="0.2">
      <c r="B255" s="504"/>
      <c r="C255" s="541"/>
      <c r="D255" s="506"/>
      <c r="E255" s="506"/>
      <c r="F255" s="506"/>
      <c r="G255" s="506"/>
      <c r="H255" s="506"/>
      <c r="I255" s="506"/>
      <c r="J255" s="506"/>
      <c r="K255" s="506"/>
      <c r="L255" s="542"/>
    </row>
    <row r="256" spans="2:14" ht="12" thickBot="1" x14ac:dyDescent="0.25">
      <c r="B256" s="504"/>
      <c r="C256" s="541"/>
      <c r="D256" s="506"/>
      <c r="E256" s="506"/>
      <c r="F256" s="506"/>
      <c r="G256" s="506"/>
      <c r="H256" s="506"/>
      <c r="I256" s="506"/>
      <c r="J256" s="506"/>
      <c r="K256" s="506"/>
      <c r="L256" s="542"/>
    </row>
    <row r="257" spans="2:14" ht="15" customHeight="1" x14ac:dyDescent="0.2">
      <c r="B257" s="718"/>
      <c r="C257" s="719"/>
      <c r="D257" s="724" t="s">
        <v>0</v>
      </c>
      <c r="E257" s="724"/>
      <c r="F257" s="724"/>
      <c r="G257" s="724"/>
      <c r="H257" s="724"/>
      <c r="I257" s="724"/>
      <c r="J257" s="724"/>
      <c r="K257" s="724"/>
      <c r="L257" s="724"/>
      <c r="M257" s="725"/>
      <c r="N257" s="474"/>
    </row>
    <row r="258" spans="2:14" ht="15" customHeight="1" x14ac:dyDescent="0.2">
      <c r="B258" s="720"/>
      <c r="C258" s="721"/>
      <c r="D258" s="726"/>
      <c r="E258" s="726"/>
      <c r="F258" s="726"/>
      <c r="G258" s="726"/>
      <c r="H258" s="726"/>
      <c r="I258" s="726"/>
      <c r="J258" s="726"/>
      <c r="K258" s="726"/>
      <c r="L258" s="726"/>
      <c r="M258" s="727"/>
      <c r="N258" s="475"/>
    </row>
    <row r="259" spans="2:14" ht="15.75" customHeight="1" x14ac:dyDescent="0.2">
      <c r="B259" s="720"/>
      <c r="C259" s="721"/>
      <c r="D259" s="728" t="str">
        <f>D242</f>
        <v>PAGO QUINCENAL DEL 01 AL 15 DE JUNIO DE 2025</v>
      </c>
      <c r="E259" s="728"/>
      <c r="F259" s="728"/>
      <c r="G259" s="728"/>
      <c r="H259" s="728"/>
      <c r="I259" s="728"/>
      <c r="J259" s="728"/>
      <c r="K259" s="728"/>
      <c r="L259" s="728"/>
      <c r="M259" s="729"/>
      <c r="N259" s="475"/>
    </row>
    <row r="260" spans="2:14" ht="6" customHeight="1" thickBot="1" x14ac:dyDescent="0.25">
      <c r="B260" s="722"/>
      <c r="C260" s="723"/>
      <c r="D260" s="730"/>
      <c r="E260" s="730"/>
      <c r="F260" s="730"/>
      <c r="G260" s="730"/>
      <c r="H260" s="730"/>
      <c r="I260" s="730"/>
      <c r="J260" s="730"/>
      <c r="K260" s="730"/>
      <c r="L260" s="730"/>
      <c r="M260" s="731"/>
      <c r="N260" s="476"/>
    </row>
    <row r="261" spans="2:14" ht="34.5" customHeight="1" x14ac:dyDescent="0.2">
      <c r="B261" s="734" t="s">
        <v>2</v>
      </c>
      <c r="C261" s="736"/>
      <c r="D261" s="734" t="s">
        <v>172</v>
      </c>
      <c r="E261" s="735"/>
      <c r="F261" s="735"/>
      <c r="G261" s="735"/>
      <c r="H261" s="735"/>
      <c r="I261" s="735"/>
      <c r="J261" s="735"/>
      <c r="K261" s="735"/>
      <c r="L261" s="735"/>
      <c r="M261" s="736"/>
      <c r="N261" s="475"/>
    </row>
    <row r="262" spans="2:14" ht="3.75" customHeight="1" thickBot="1" x14ac:dyDescent="0.25">
      <c r="B262" s="733"/>
      <c r="C262" s="731"/>
      <c r="D262" s="733"/>
      <c r="E262" s="730"/>
      <c r="F262" s="730"/>
      <c r="G262" s="730"/>
      <c r="H262" s="730"/>
      <c r="I262" s="730"/>
      <c r="J262" s="730"/>
      <c r="K262" s="730"/>
      <c r="L262" s="730"/>
      <c r="M262" s="731"/>
      <c r="N262" s="476"/>
    </row>
    <row r="263" spans="2:14" ht="43.5" customHeight="1" thickBot="1" x14ac:dyDescent="0.25">
      <c r="B263" s="176" t="s">
        <v>11</v>
      </c>
      <c r="C263" s="456" t="s">
        <v>4</v>
      </c>
      <c r="D263" s="441" t="s">
        <v>13</v>
      </c>
      <c r="E263" s="463" t="s">
        <v>28</v>
      </c>
      <c r="F263" s="443" t="s">
        <v>136</v>
      </c>
      <c r="G263" s="443" t="s">
        <v>6</v>
      </c>
      <c r="H263" s="461" t="s">
        <v>7</v>
      </c>
      <c r="I263" s="461" t="s">
        <v>89</v>
      </c>
      <c r="J263" s="457" t="s">
        <v>8</v>
      </c>
      <c r="K263" s="445" t="s">
        <v>105</v>
      </c>
      <c r="L263" s="445" t="s">
        <v>215</v>
      </c>
      <c r="M263" s="443" t="s">
        <v>9</v>
      </c>
      <c r="N263" s="441" t="s">
        <v>10</v>
      </c>
    </row>
    <row r="264" spans="2:14" ht="29.25" customHeight="1" thickBot="1" x14ac:dyDescent="0.25">
      <c r="B264" s="456">
        <v>58</v>
      </c>
      <c r="C264" s="176" t="s">
        <v>170</v>
      </c>
      <c r="D264" s="250" t="s">
        <v>171</v>
      </c>
      <c r="E264" s="478">
        <v>400</v>
      </c>
      <c r="F264" s="478">
        <f>ROUND(E264*G264,0)</f>
        <v>6000</v>
      </c>
      <c r="G264" s="480">
        <v>15</v>
      </c>
      <c r="H264" s="480"/>
      <c r="I264" s="486"/>
      <c r="J264" s="478"/>
      <c r="K264" s="478"/>
      <c r="L264" s="486"/>
      <c r="M264" s="539">
        <f>F264+I264+K264</f>
        <v>6000</v>
      </c>
      <c r="N264" s="491"/>
    </row>
    <row r="265" spans="2:14" ht="15.75" customHeight="1" thickBot="1" x14ac:dyDescent="0.25">
      <c r="B265" s="513"/>
      <c r="C265" s="175" t="s">
        <v>129</v>
      </c>
      <c r="D265" s="737"/>
      <c r="E265" s="738"/>
      <c r="F265" s="738"/>
      <c r="G265" s="738"/>
      <c r="H265" s="738"/>
      <c r="I265" s="738"/>
      <c r="J265" s="738"/>
      <c r="K265" s="739"/>
      <c r="L265" s="514"/>
      <c r="M265" s="543">
        <f>M264</f>
        <v>6000</v>
      </c>
      <c r="N265" s="491"/>
    </row>
    <row r="266" spans="2:14" ht="15.75" customHeight="1" x14ac:dyDescent="0.2">
      <c r="C266" s="505"/>
      <c r="D266" s="470"/>
      <c r="E266" s="470"/>
      <c r="F266" s="470"/>
      <c r="G266" s="470"/>
      <c r="H266" s="470"/>
      <c r="I266" s="470"/>
      <c r="J266" s="470"/>
      <c r="K266" s="470"/>
      <c r="L266" s="516"/>
    </row>
    <row r="267" spans="2:14" ht="5.25" customHeight="1" thickBot="1" x14ac:dyDescent="0.25">
      <c r="C267" s="505"/>
      <c r="D267" s="470"/>
      <c r="E267" s="470"/>
      <c r="F267" s="470"/>
      <c r="G267" s="470"/>
      <c r="H267" s="470"/>
      <c r="I267" s="470"/>
      <c r="J267" s="470"/>
      <c r="K267" s="470"/>
      <c r="L267" s="516"/>
    </row>
    <row r="268" spans="2:14" ht="15.75" customHeight="1" x14ac:dyDescent="0.2">
      <c r="B268" s="718"/>
      <c r="C268" s="719"/>
      <c r="D268" s="724" t="s">
        <v>0</v>
      </c>
      <c r="E268" s="724"/>
      <c r="F268" s="724"/>
      <c r="G268" s="724"/>
      <c r="H268" s="724"/>
      <c r="I268" s="724"/>
      <c r="J268" s="724"/>
      <c r="K268" s="724"/>
      <c r="L268" s="724"/>
      <c r="M268" s="725"/>
      <c r="N268" s="474"/>
    </row>
    <row r="269" spans="2:14" ht="15.75" customHeight="1" x14ac:dyDescent="0.2">
      <c r="B269" s="720"/>
      <c r="C269" s="721"/>
      <c r="D269" s="726"/>
      <c r="E269" s="726"/>
      <c r="F269" s="726"/>
      <c r="G269" s="726"/>
      <c r="H269" s="726"/>
      <c r="I269" s="726"/>
      <c r="J269" s="726"/>
      <c r="K269" s="726"/>
      <c r="L269" s="726"/>
      <c r="M269" s="727"/>
      <c r="N269" s="475"/>
    </row>
    <row r="270" spans="2:14" ht="15.75" customHeight="1" x14ac:dyDescent="0.2">
      <c r="B270" s="720"/>
      <c r="C270" s="721"/>
      <c r="D270" s="728" t="str">
        <f>D259</f>
        <v>PAGO QUINCENAL DEL 01 AL 15 DE JUNIO DE 2025</v>
      </c>
      <c r="E270" s="728"/>
      <c r="F270" s="728"/>
      <c r="G270" s="728"/>
      <c r="H270" s="728"/>
      <c r="I270" s="728"/>
      <c r="J270" s="728"/>
      <c r="K270" s="728"/>
      <c r="L270" s="728"/>
      <c r="M270" s="729"/>
      <c r="N270" s="475"/>
    </row>
    <row r="271" spans="2:14" ht="3.75" customHeight="1" thickBot="1" x14ac:dyDescent="0.25">
      <c r="B271" s="722"/>
      <c r="C271" s="723"/>
      <c r="D271" s="730"/>
      <c r="E271" s="730"/>
      <c r="F271" s="730"/>
      <c r="G271" s="730"/>
      <c r="H271" s="730"/>
      <c r="I271" s="730"/>
      <c r="J271" s="730"/>
      <c r="K271" s="730"/>
      <c r="L271" s="730"/>
      <c r="M271" s="731"/>
      <c r="N271" s="476"/>
    </row>
    <row r="272" spans="2:14" ht="15.75" customHeight="1" x14ac:dyDescent="0.2">
      <c r="B272" s="732" t="s">
        <v>2</v>
      </c>
      <c r="C272" s="729"/>
      <c r="D272" s="734" t="s">
        <v>3</v>
      </c>
      <c r="E272" s="735"/>
      <c r="F272" s="735"/>
      <c r="G272" s="735"/>
      <c r="H272" s="735"/>
      <c r="I272" s="735"/>
      <c r="J272" s="735"/>
      <c r="K272" s="735"/>
      <c r="L272" s="735"/>
      <c r="M272" s="736"/>
      <c r="N272" s="475"/>
    </row>
    <row r="273" spans="2:14" ht="5.25" customHeight="1" thickBot="1" x14ac:dyDescent="0.25">
      <c r="B273" s="733"/>
      <c r="C273" s="731"/>
      <c r="D273" s="733"/>
      <c r="E273" s="730"/>
      <c r="F273" s="730"/>
      <c r="G273" s="730"/>
      <c r="H273" s="730"/>
      <c r="I273" s="730"/>
      <c r="J273" s="730"/>
      <c r="K273" s="730"/>
      <c r="L273" s="730"/>
      <c r="M273" s="731"/>
      <c r="N273" s="476"/>
    </row>
    <row r="274" spans="2:14" ht="33.75" customHeight="1" thickBot="1" x14ac:dyDescent="0.25">
      <c r="B274" s="165" t="s">
        <v>11</v>
      </c>
      <c r="C274" s="458" t="s">
        <v>4</v>
      </c>
      <c r="D274" s="464" t="s">
        <v>13</v>
      </c>
      <c r="E274" s="465" t="s">
        <v>28</v>
      </c>
      <c r="F274" s="445" t="s">
        <v>5</v>
      </c>
      <c r="G274" s="445" t="s">
        <v>6</v>
      </c>
      <c r="H274" s="444" t="s">
        <v>7</v>
      </c>
      <c r="I274" s="457" t="s">
        <v>89</v>
      </c>
      <c r="J274" s="457" t="s">
        <v>8</v>
      </c>
      <c r="K274" s="445" t="s">
        <v>105</v>
      </c>
      <c r="L274" s="445" t="s">
        <v>215</v>
      </c>
      <c r="M274" s="445" t="s">
        <v>9</v>
      </c>
      <c r="N274" s="464" t="s">
        <v>10</v>
      </c>
    </row>
    <row r="275" spans="2:14" ht="15.75" customHeight="1" thickBot="1" x14ac:dyDescent="0.25">
      <c r="B275" s="546">
        <v>1</v>
      </c>
      <c r="C275" s="484" t="s">
        <v>12</v>
      </c>
      <c r="D275" s="547" t="s">
        <v>162</v>
      </c>
      <c r="E275" s="478">
        <f>10296.8/15</f>
        <v>686.45333333333326</v>
      </c>
      <c r="F275" s="486">
        <f>ROUND(E275*G275,0)</f>
        <v>10297</v>
      </c>
      <c r="G275" s="480">
        <v>15</v>
      </c>
      <c r="H275" s="480"/>
      <c r="I275" s="478"/>
      <c r="J275" s="486"/>
      <c r="K275" s="478"/>
      <c r="L275" s="486"/>
      <c r="M275" s="526">
        <f>F275+I275+K275</f>
        <v>10297</v>
      </c>
      <c r="N275" s="485"/>
    </row>
    <row r="276" spans="2:14" ht="15.75" customHeight="1" thickBot="1" x14ac:dyDescent="0.25">
      <c r="B276" s="546"/>
      <c r="C276" s="484" t="s">
        <v>129</v>
      </c>
      <c r="D276" s="517"/>
      <c r="E276" s="486"/>
      <c r="F276" s="486"/>
      <c r="G276" s="493"/>
      <c r="H276" s="493"/>
      <c r="I276" s="486"/>
      <c r="J276" s="486"/>
      <c r="K276" s="486"/>
      <c r="L276" s="486"/>
      <c r="M276" s="526">
        <f>M275</f>
        <v>10297</v>
      </c>
      <c r="N276" s="491"/>
    </row>
    <row r="277" spans="2:14" ht="15.75" customHeight="1" x14ac:dyDescent="0.2">
      <c r="C277" s="505"/>
      <c r="D277" s="470"/>
      <c r="E277" s="470"/>
      <c r="F277" s="470"/>
      <c r="G277" s="470"/>
      <c r="H277" s="470"/>
      <c r="I277" s="470"/>
      <c r="J277" s="470"/>
      <c r="K277" s="470"/>
      <c r="L277" s="516"/>
    </row>
    <row r="278" spans="2:14" ht="15.75" customHeight="1" x14ac:dyDescent="0.2">
      <c r="C278" s="505"/>
      <c r="D278" s="470"/>
      <c r="E278" s="470"/>
      <c r="F278" s="470"/>
      <c r="G278" s="470"/>
      <c r="H278" s="470"/>
      <c r="I278" s="470"/>
      <c r="J278" s="470"/>
      <c r="K278" s="470"/>
      <c r="L278" s="516"/>
    </row>
    <row r="279" spans="2:14" ht="15.75" customHeight="1" x14ac:dyDescent="0.2">
      <c r="C279" s="505"/>
      <c r="D279" s="470"/>
      <c r="E279" s="470"/>
      <c r="F279" s="470"/>
      <c r="G279" s="470"/>
      <c r="H279" s="470"/>
      <c r="I279" s="470"/>
      <c r="J279" s="470"/>
      <c r="K279" s="470"/>
      <c r="L279" s="516"/>
    </row>
    <row r="280" spans="2:14" ht="15.75" customHeight="1" x14ac:dyDescent="0.2">
      <c r="C280" s="505"/>
      <c r="D280" s="470"/>
      <c r="E280" s="470"/>
      <c r="F280" s="470"/>
      <c r="G280" s="470"/>
      <c r="H280" s="470"/>
      <c r="I280" s="470"/>
      <c r="J280" s="470"/>
      <c r="K280" s="470"/>
      <c r="L280" s="516"/>
    </row>
    <row r="281" spans="2:14" ht="15.75" customHeight="1" x14ac:dyDescent="0.2">
      <c r="C281" s="505"/>
      <c r="D281" s="470"/>
      <c r="E281" s="470"/>
      <c r="F281" s="470"/>
      <c r="G281" s="470"/>
      <c r="H281" s="470"/>
      <c r="I281" s="470"/>
      <c r="J281" s="470"/>
      <c r="K281" s="470"/>
      <c r="L281" s="516"/>
    </row>
    <row r="282" spans="2:14" ht="15.75" customHeight="1" x14ac:dyDescent="0.2">
      <c r="C282" s="505"/>
      <c r="D282" s="470"/>
      <c r="E282" s="470"/>
      <c r="F282" s="470"/>
      <c r="G282" s="470"/>
      <c r="H282" s="470"/>
      <c r="I282" s="470"/>
      <c r="J282" s="470"/>
      <c r="K282" s="470"/>
      <c r="L282" s="516"/>
    </row>
    <row r="283" spans="2:14" ht="15.75" customHeight="1" x14ac:dyDescent="0.2">
      <c r="C283" s="505"/>
      <c r="D283" s="470"/>
      <c r="E283" s="470"/>
      <c r="F283" s="470"/>
      <c r="G283" s="470"/>
      <c r="H283" s="470"/>
      <c r="I283" s="470"/>
      <c r="J283" s="470"/>
      <c r="K283" s="470"/>
      <c r="L283" s="516"/>
    </row>
    <row r="284" spans="2:14" ht="15.75" customHeight="1" x14ac:dyDescent="0.2">
      <c r="C284" s="505"/>
      <c r="D284" s="470"/>
      <c r="E284" s="470"/>
      <c r="F284" s="470"/>
      <c r="G284" s="470"/>
      <c r="H284" s="470"/>
      <c r="I284" s="470"/>
      <c r="J284" s="470"/>
      <c r="K284" s="470"/>
      <c r="L284" s="516"/>
    </row>
    <row r="285" spans="2:14" ht="15.75" customHeight="1" x14ac:dyDescent="0.2">
      <c r="C285" s="505"/>
      <c r="D285" s="470"/>
      <c r="E285" s="470"/>
      <c r="F285" s="470"/>
      <c r="G285" s="470"/>
      <c r="H285" s="470"/>
      <c r="I285" s="470"/>
      <c r="J285" s="470"/>
      <c r="K285" s="470"/>
      <c r="L285" s="516"/>
    </row>
    <row r="286" spans="2:14" ht="15.75" customHeight="1" x14ac:dyDescent="0.2">
      <c r="C286" s="505"/>
      <c r="D286" s="470"/>
      <c r="E286" s="470"/>
      <c r="F286" s="470"/>
      <c r="G286" s="470"/>
      <c r="H286" s="470"/>
      <c r="I286" s="470"/>
      <c r="J286" s="470"/>
      <c r="K286" s="470"/>
      <c r="L286" s="516"/>
    </row>
    <row r="287" spans="2:14" ht="15.75" customHeight="1" x14ac:dyDescent="0.2">
      <c r="C287" s="505"/>
      <c r="D287" s="470"/>
      <c r="E287" s="470"/>
      <c r="F287" s="470"/>
      <c r="G287" s="470"/>
      <c r="H287" s="470"/>
      <c r="I287" s="470"/>
      <c r="J287" s="470"/>
      <c r="K287" s="470"/>
      <c r="L287" s="516"/>
    </row>
    <row r="288" spans="2:14" ht="8.25" customHeight="1" thickBot="1" x14ac:dyDescent="0.25">
      <c r="B288" s="504"/>
      <c r="C288" s="541"/>
      <c r="D288" s="506"/>
      <c r="E288" s="506"/>
      <c r="F288" s="506"/>
      <c r="G288" s="506"/>
      <c r="H288" s="506"/>
      <c r="I288" s="506"/>
      <c r="J288" s="506"/>
      <c r="K288" s="506"/>
      <c r="L288" s="542"/>
    </row>
    <row r="289" spans="2:14" ht="15" customHeight="1" x14ac:dyDescent="0.2">
      <c r="B289" s="718"/>
      <c r="C289" s="719"/>
      <c r="D289" s="724" t="s">
        <v>0</v>
      </c>
      <c r="E289" s="724"/>
      <c r="F289" s="724"/>
      <c r="G289" s="724"/>
      <c r="H289" s="724"/>
      <c r="I289" s="724"/>
      <c r="J289" s="724"/>
      <c r="K289" s="724"/>
      <c r="L289" s="724"/>
      <c r="M289" s="725"/>
      <c r="N289" s="474"/>
    </row>
    <row r="290" spans="2:14" ht="8.25" customHeight="1" x14ac:dyDescent="0.2">
      <c r="B290" s="720"/>
      <c r="C290" s="721"/>
      <c r="D290" s="726"/>
      <c r="E290" s="726"/>
      <c r="F290" s="726"/>
      <c r="G290" s="726"/>
      <c r="H290" s="726"/>
      <c r="I290" s="726"/>
      <c r="J290" s="726"/>
      <c r="K290" s="726"/>
      <c r="L290" s="726"/>
      <c r="M290" s="727"/>
      <c r="N290" s="475"/>
    </row>
    <row r="291" spans="2:14" ht="15" customHeight="1" x14ac:dyDescent="0.2">
      <c r="B291" s="720"/>
      <c r="C291" s="721"/>
      <c r="D291" s="728" t="str">
        <f>D259</f>
        <v>PAGO QUINCENAL DEL 01 AL 15 DE JUNIO DE 2025</v>
      </c>
      <c r="E291" s="728"/>
      <c r="F291" s="728"/>
      <c r="G291" s="728"/>
      <c r="H291" s="728"/>
      <c r="I291" s="728"/>
      <c r="J291" s="728"/>
      <c r="K291" s="728"/>
      <c r="L291" s="728"/>
      <c r="M291" s="729"/>
      <c r="N291" s="475"/>
    </row>
    <row r="292" spans="2:14" ht="8.25" customHeight="1" thickBot="1" x14ac:dyDescent="0.25">
      <c r="B292" s="722"/>
      <c r="C292" s="723"/>
      <c r="D292" s="730"/>
      <c r="E292" s="730"/>
      <c r="F292" s="730"/>
      <c r="G292" s="730"/>
      <c r="H292" s="730"/>
      <c r="I292" s="730"/>
      <c r="J292" s="730"/>
      <c r="K292" s="730"/>
      <c r="L292" s="730"/>
      <c r="M292" s="731"/>
      <c r="N292" s="476"/>
    </row>
    <row r="293" spans="2:14" ht="15.75" customHeight="1" x14ac:dyDescent="0.2">
      <c r="B293" s="734" t="s">
        <v>2</v>
      </c>
      <c r="C293" s="736"/>
      <c r="D293" s="734" t="s">
        <v>176</v>
      </c>
      <c r="E293" s="735"/>
      <c r="F293" s="735"/>
      <c r="G293" s="735"/>
      <c r="H293" s="735"/>
      <c r="I293" s="735"/>
      <c r="J293" s="735"/>
      <c r="K293" s="735"/>
      <c r="L293" s="735"/>
      <c r="M293" s="736"/>
      <c r="N293" s="475"/>
    </row>
    <row r="294" spans="2:14" ht="12" customHeight="1" thickBot="1" x14ac:dyDescent="0.25">
      <c r="B294" s="733"/>
      <c r="C294" s="731"/>
      <c r="D294" s="733"/>
      <c r="E294" s="730"/>
      <c r="F294" s="730"/>
      <c r="G294" s="730"/>
      <c r="H294" s="730"/>
      <c r="I294" s="730"/>
      <c r="J294" s="730"/>
      <c r="K294" s="730"/>
      <c r="L294" s="730"/>
      <c r="M294" s="731"/>
      <c r="N294" s="476"/>
    </row>
    <row r="295" spans="2:14" ht="39.75" customHeight="1" thickBot="1" x14ac:dyDescent="0.25">
      <c r="B295" s="176" t="s">
        <v>11</v>
      </c>
      <c r="C295" s="456" t="s">
        <v>4</v>
      </c>
      <c r="D295" s="441" t="s">
        <v>13</v>
      </c>
      <c r="E295" s="463" t="s">
        <v>28</v>
      </c>
      <c r="F295" s="443" t="s">
        <v>136</v>
      </c>
      <c r="G295" s="443" t="s">
        <v>6</v>
      </c>
      <c r="H295" s="461" t="s">
        <v>7</v>
      </c>
      <c r="I295" s="461" t="s">
        <v>89</v>
      </c>
      <c r="J295" s="457" t="s">
        <v>8</v>
      </c>
      <c r="K295" s="445" t="s">
        <v>105</v>
      </c>
      <c r="L295" s="445" t="s">
        <v>215</v>
      </c>
      <c r="M295" s="443" t="s">
        <v>9</v>
      </c>
      <c r="N295" s="441" t="s">
        <v>10</v>
      </c>
    </row>
    <row r="296" spans="2:14" ht="38.25" customHeight="1" thickBot="1" x14ac:dyDescent="0.25">
      <c r="B296" s="456">
        <v>60</v>
      </c>
      <c r="C296" s="176" t="s">
        <v>174</v>
      </c>
      <c r="D296" s="250" t="s">
        <v>175</v>
      </c>
      <c r="E296" s="478">
        <v>260.43</v>
      </c>
      <c r="F296" s="478">
        <f>ROUND(E296*G296,0)</f>
        <v>3906</v>
      </c>
      <c r="G296" s="480">
        <v>15</v>
      </c>
      <c r="H296" s="480"/>
      <c r="I296" s="486"/>
      <c r="J296" s="498">
        <v>1</v>
      </c>
      <c r="K296" s="508">
        <f>ROUND((E296*2)*J296,0)</f>
        <v>521</v>
      </c>
      <c r="L296" s="508"/>
      <c r="M296" s="539">
        <f>F296+I296+K296</f>
        <v>4427</v>
      </c>
      <c r="N296" s="491"/>
    </row>
    <row r="297" spans="2:14" ht="12" thickBot="1" x14ac:dyDescent="0.25">
      <c r="B297" s="513"/>
      <c r="C297" s="175" t="s">
        <v>129</v>
      </c>
      <c r="D297" s="737"/>
      <c r="E297" s="738"/>
      <c r="F297" s="738"/>
      <c r="G297" s="738"/>
      <c r="H297" s="738"/>
      <c r="I297" s="738"/>
      <c r="J297" s="738"/>
      <c r="K297" s="739"/>
      <c r="L297" s="514"/>
      <c r="M297" s="543">
        <f>M296</f>
        <v>4427</v>
      </c>
      <c r="N297" s="491"/>
    </row>
    <row r="298" spans="2:14" ht="12" thickBot="1" x14ac:dyDescent="0.25">
      <c r="B298" s="504"/>
      <c r="C298" s="541"/>
      <c r="D298" s="506"/>
      <c r="E298" s="506"/>
      <c r="F298" s="506"/>
      <c r="G298" s="506"/>
      <c r="H298" s="506"/>
      <c r="I298" s="506"/>
      <c r="J298" s="506"/>
      <c r="K298" s="506"/>
      <c r="L298" s="506"/>
      <c r="M298" s="542"/>
    </row>
    <row r="299" spans="2:14" ht="15" customHeight="1" thickBot="1" x14ac:dyDescent="0.25">
      <c r="B299" s="513"/>
      <c r="C299" s="484" t="s">
        <v>108</v>
      </c>
      <c r="D299" s="513"/>
      <c r="E299" s="548"/>
      <c r="F299" s="548">
        <f>SUM(F1:F298)</f>
        <v>306437</v>
      </c>
      <c r="G299" s="548"/>
      <c r="H299" s="549"/>
      <c r="I299" s="548">
        <f>SUM(I1:I298)</f>
        <v>10282</v>
      </c>
      <c r="J299" s="550">
        <f>SUM(J1:J298)</f>
        <v>11</v>
      </c>
      <c r="K299" s="548">
        <f>SUM(K1:K298)</f>
        <v>7164</v>
      </c>
      <c r="L299" s="548">
        <f>SUM(L10:L296)</f>
        <v>1000</v>
      </c>
      <c r="M299" s="548">
        <f>M21+M40+M55+M71+M81+M97+M109+M128+L140+M154+M164+M176+M188+M206+M217+M228+M238+M249+M265+M297+M276+M140</f>
        <v>322883</v>
      </c>
      <c r="N299" s="485"/>
    </row>
    <row r="300" spans="2:14" ht="15" customHeight="1" x14ac:dyDescent="0.2">
      <c r="C300" s="471"/>
      <c r="E300" s="510"/>
      <c r="F300" s="510"/>
      <c r="G300" s="510"/>
      <c r="H300" s="551"/>
      <c r="I300" s="510"/>
      <c r="J300" s="552"/>
      <c r="K300" s="510"/>
      <c r="L300" s="510"/>
    </row>
    <row r="301" spans="2:14" ht="15" customHeight="1" x14ac:dyDescent="0.2">
      <c r="C301" s="471"/>
      <c r="E301" s="510"/>
      <c r="F301" s="510"/>
      <c r="G301" s="510"/>
      <c r="H301" s="551"/>
      <c r="I301" s="510"/>
      <c r="J301" s="552"/>
      <c r="K301" s="510"/>
      <c r="L301" s="510"/>
    </row>
    <row r="302" spans="2:14" ht="15.75" customHeight="1" x14ac:dyDescent="0.2">
      <c r="C302" s="471" t="s">
        <v>125</v>
      </c>
      <c r="D302" s="553">
        <f>F299</f>
        <v>306437</v>
      </c>
      <c r="F302" s="518"/>
    </row>
    <row r="303" spans="2:14" ht="15" customHeight="1" x14ac:dyDescent="0.2">
      <c r="C303" s="471" t="s">
        <v>7</v>
      </c>
      <c r="D303" s="553">
        <f>I299</f>
        <v>10282</v>
      </c>
      <c r="L303" s="516"/>
      <c r="M303" s="510"/>
    </row>
    <row r="304" spans="2:14" ht="15.75" customHeight="1" x14ac:dyDescent="0.2">
      <c r="C304" s="471" t="s">
        <v>126</v>
      </c>
      <c r="D304" s="553">
        <f>K299</f>
        <v>7164</v>
      </c>
      <c r="L304" s="516"/>
      <c r="M304" s="516">
        <f>M299</f>
        <v>322883</v>
      </c>
    </row>
    <row r="305" spans="3:13" ht="15" customHeight="1" x14ac:dyDescent="0.2">
      <c r="C305" s="471" t="s">
        <v>215</v>
      </c>
      <c r="D305" s="553">
        <f>L299</f>
        <v>1000</v>
      </c>
    </row>
    <row r="306" spans="3:13" ht="15.75" customHeight="1" x14ac:dyDescent="0.2">
      <c r="C306" s="471" t="s">
        <v>127</v>
      </c>
      <c r="D306" s="553">
        <f>D304+D303+D302-D305</f>
        <v>322883</v>
      </c>
    </row>
    <row r="308" spans="3:13" x14ac:dyDescent="0.2">
      <c r="F308" s="510"/>
    </row>
    <row r="309" spans="3:13" x14ac:dyDescent="0.2">
      <c r="F309" s="510"/>
    </row>
    <row r="310" spans="3:13" x14ac:dyDescent="0.2">
      <c r="M310" s="469" t="s">
        <v>137</v>
      </c>
    </row>
    <row r="315" spans="3:13" x14ac:dyDescent="0.2">
      <c r="F315" s="554"/>
    </row>
    <row r="361" ht="15" customHeight="1" x14ac:dyDescent="0.2"/>
    <row r="362" ht="15" customHeight="1" x14ac:dyDescent="0.2"/>
    <row r="363" ht="15" customHeight="1" x14ac:dyDescent="0.2"/>
    <row r="364" ht="15.75" customHeight="1" x14ac:dyDescent="0.2"/>
    <row r="365" ht="15" customHeight="1" x14ac:dyDescent="0.2"/>
    <row r="366" ht="43.5" customHeight="1" x14ac:dyDescent="0.2"/>
    <row r="367" ht="25.5" customHeight="1" x14ac:dyDescent="0.2"/>
    <row r="377" ht="15" customHeight="1" x14ac:dyDescent="0.2"/>
    <row r="378" ht="15.75" customHeight="1" x14ac:dyDescent="0.2"/>
  </sheetData>
  <mergeCells count="122">
    <mergeCell ref="B293:C294"/>
    <mergeCell ref="D293:M294"/>
    <mergeCell ref="D297:K297"/>
    <mergeCell ref="B268:C271"/>
    <mergeCell ref="D268:M269"/>
    <mergeCell ref="D270:M271"/>
    <mergeCell ref="B272:C273"/>
    <mergeCell ref="D272:M273"/>
    <mergeCell ref="B289:C292"/>
    <mergeCell ref="D289:M290"/>
    <mergeCell ref="D291:M292"/>
    <mergeCell ref="B257:C260"/>
    <mergeCell ref="D257:M258"/>
    <mergeCell ref="D259:M260"/>
    <mergeCell ref="B261:C262"/>
    <mergeCell ref="D261:M262"/>
    <mergeCell ref="D265:K265"/>
    <mergeCell ref="B240:C243"/>
    <mergeCell ref="D240:M241"/>
    <mergeCell ref="D242:M243"/>
    <mergeCell ref="B244:C245"/>
    <mergeCell ref="D244:M245"/>
    <mergeCell ref="D249:K249"/>
    <mergeCell ref="B230:C233"/>
    <mergeCell ref="D230:M231"/>
    <mergeCell ref="D232:M233"/>
    <mergeCell ref="B234:C235"/>
    <mergeCell ref="D234:M235"/>
    <mergeCell ref="D238:K238"/>
    <mergeCell ref="B220:C223"/>
    <mergeCell ref="D220:M221"/>
    <mergeCell ref="D222:M223"/>
    <mergeCell ref="B224:C225"/>
    <mergeCell ref="D224:M225"/>
    <mergeCell ref="D228:K228"/>
    <mergeCell ref="B209:C212"/>
    <mergeCell ref="D209:M210"/>
    <mergeCell ref="D211:M212"/>
    <mergeCell ref="B213:C214"/>
    <mergeCell ref="D213:M214"/>
    <mergeCell ref="D217:K217"/>
    <mergeCell ref="B198:C201"/>
    <mergeCell ref="D198:M199"/>
    <mergeCell ref="D200:M201"/>
    <mergeCell ref="B202:C203"/>
    <mergeCell ref="D202:M203"/>
    <mergeCell ref="D206:K206"/>
    <mergeCell ref="B179:C182"/>
    <mergeCell ref="D179:M180"/>
    <mergeCell ref="D181:M182"/>
    <mergeCell ref="B183:C184"/>
    <mergeCell ref="D183:M184"/>
    <mergeCell ref="D188:K188"/>
    <mergeCell ref="B168:C171"/>
    <mergeCell ref="D168:M169"/>
    <mergeCell ref="D170:M171"/>
    <mergeCell ref="B172:C173"/>
    <mergeCell ref="D172:M173"/>
    <mergeCell ref="D176:K176"/>
    <mergeCell ref="B156:C159"/>
    <mergeCell ref="D156:M157"/>
    <mergeCell ref="D158:M159"/>
    <mergeCell ref="B160:C161"/>
    <mergeCell ref="D160:M161"/>
    <mergeCell ref="D164:K164"/>
    <mergeCell ref="B142:C145"/>
    <mergeCell ref="D142:M143"/>
    <mergeCell ref="D144:M145"/>
    <mergeCell ref="B146:C147"/>
    <mergeCell ref="D146:M147"/>
    <mergeCell ref="D154:K154"/>
    <mergeCell ref="B131:C134"/>
    <mergeCell ref="D131:M132"/>
    <mergeCell ref="D133:M134"/>
    <mergeCell ref="B135:C136"/>
    <mergeCell ref="D135:M136"/>
    <mergeCell ref="D140:K140"/>
    <mergeCell ref="B104:C105"/>
    <mergeCell ref="D104:M105"/>
    <mergeCell ref="B115:C118"/>
    <mergeCell ref="D115:M116"/>
    <mergeCell ref="D117:M118"/>
    <mergeCell ref="B119:C120"/>
    <mergeCell ref="D119:M120"/>
    <mergeCell ref="B92:C93"/>
    <mergeCell ref="D92:M93"/>
    <mergeCell ref="D97:K97"/>
    <mergeCell ref="B100:C103"/>
    <mergeCell ref="D100:M101"/>
    <mergeCell ref="D102:M103"/>
    <mergeCell ref="B77:C78"/>
    <mergeCell ref="D77:M78"/>
    <mergeCell ref="D81:K81"/>
    <mergeCell ref="B88:C91"/>
    <mergeCell ref="D88:M89"/>
    <mergeCell ref="D90:M91"/>
    <mergeCell ref="B59:C62"/>
    <mergeCell ref="D59:M60"/>
    <mergeCell ref="D61:M62"/>
    <mergeCell ref="B63:C64"/>
    <mergeCell ref="D63:M64"/>
    <mergeCell ref="B73:C76"/>
    <mergeCell ref="D73:M74"/>
    <mergeCell ref="D75:M76"/>
    <mergeCell ref="B42:C45"/>
    <mergeCell ref="D42:M43"/>
    <mergeCell ref="D44:M45"/>
    <mergeCell ref="B46:C47"/>
    <mergeCell ref="D46:M47"/>
    <mergeCell ref="D55:K55"/>
    <mergeCell ref="B26:C29"/>
    <mergeCell ref="D26:M27"/>
    <mergeCell ref="D28:M29"/>
    <mergeCell ref="B30:C31"/>
    <mergeCell ref="D30:M31"/>
    <mergeCell ref="D40:K40"/>
    <mergeCell ref="B3:C6"/>
    <mergeCell ref="D3:M4"/>
    <mergeCell ref="D5:M6"/>
    <mergeCell ref="B7:C8"/>
    <mergeCell ref="D7:M8"/>
    <mergeCell ref="D21:K21"/>
  </mergeCells>
  <pageMargins left="0.70866141732283472" right="0.70866141732283472" top="0.74803149606299213" bottom="0.74803149606299213" header="0.31496062992125984" footer="0.31496062992125984"/>
  <pageSetup paperSize="14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82"/>
  <sheetViews>
    <sheetView topLeftCell="A13" workbookViewId="0">
      <selection activeCell="A272" sqref="A272:XFD280"/>
    </sheetView>
  </sheetViews>
  <sheetFormatPr baseColWidth="10" defaultColWidth="11.42578125" defaultRowHeight="11.25" x14ac:dyDescent="0.2"/>
  <cols>
    <col min="1" max="1" width="1.28515625" style="469" customWidth="1"/>
    <col min="2" max="2" width="3.140625" style="469" customWidth="1"/>
    <col min="3" max="3" width="24.140625" style="469" customWidth="1"/>
    <col min="4" max="4" width="13.7109375" style="469" customWidth="1"/>
    <col min="5" max="5" width="7.5703125" style="469" customWidth="1"/>
    <col min="6" max="6" width="11.28515625" style="469" customWidth="1"/>
    <col min="7" max="7" width="4.42578125" style="469" customWidth="1"/>
    <col min="8" max="8" width="5.7109375" style="469" customWidth="1"/>
    <col min="9" max="9" width="9.85546875" style="469" customWidth="1"/>
    <col min="10" max="10" width="5.140625" style="469" customWidth="1"/>
    <col min="11" max="11" width="8.7109375" style="469" customWidth="1"/>
    <col min="12" max="12" width="9" style="469" customWidth="1"/>
    <col min="13" max="13" width="11.140625" style="469" customWidth="1"/>
    <col min="14" max="14" width="32.28515625" style="469" customWidth="1"/>
    <col min="15" max="15" width="27.140625" style="469" customWidth="1"/>
    <col min="16" max="16" width="11.42578125" style="469"/>
    <col min="17" max="17" width="13.140625" style="469" bestFit="1" customWidth="1"/>
    <col min="18" max="16384" width="11.42578125" style="469"/>
  </cols>
  <sheetData>
    <row r="1" spans="2:14" ht="18" customHeight="1" x14ac:dyDescent="0.2">
      <c r="B1" s="470"/>
      <c r="C1" s="471"/>
      <c r="E1" s="472"/>
      <c r="F1" s="472"/>
      <c r="G1" s="470"/>
      <c r="H1" s="470"/>
      <c r="I1" s="472"/>
      <c r="J1" s="472"/>
      <c r="K1" s="472"/>
      <c r="L1" s="473"/>
    </row>
    <row r="2" spans="2:14" ht="7.5" customHeight="1" thickBot="1" x14ac:dyDescent="0.25"/>
    <row r="3" spans="2:14" x14ac:dyDescent="0.2">
      <c r="B3" s="718"/>
      <c r="C3" s="719"/>
      <c r="D3" s="724" t="s">
        <v>0</v>
      </c>
      <c r="E3" s="724"/>
      <c r="F3" s="724"/>
      <c r="G3" s="724"/>
      <c r="H3" s="724"/>
      <c r="I3" s="724"/>
      <c r="J3" s="724"/>
      <c r="K3" s="724"/>
      <c r="L3" s="724"/>
      <c r="M3" s="725"/>
      <c r="N3" s="474"/>
    </row>
    <row r="4" spans="2:14" x14ac:dyDescent="0.2">
      <c r="B4" s="720"/>
      <c r="C4" s="721"/>
      <c r="D4" s="726"/>
      <c r="E4" s="726"/>
      <c r="F4" s="726"/>
      <c r="G4" s="726"/>
      <c r="H4" s="726"/>
      <c r="I4" s="726"/>
      <c r="J4" s="726"/>
      <c r="K4" s="726"/>
      <c r="L4" s="726"/>
      <c r="M4" s="727"/>
      <c r="N4" s="475"/>
    </row>
    <row r="5" spans="2:14" x14ac:dyDescent="0.2">
      <c r="B5" s="720"/>
      <c r="C5" s="721"/>
      <c r="D5" s="728" t="s">
        <v>221</v>
      </c>
      <c r="E5" s="728"/>
      <c r="F5" s="728"/>
      <c r="G5" s="728"/>
      <c r="H5" s="728"/>
      <c r="I5" s="728"/>
      <c r="J5" s="728"/>
      <c r="K5" s="728"/>
      <c r="L5" s="728"/>
      <c r="M5" s="729"/>
      <c r="N5" s="475"/>
    </row>
    <row r="6" spans="2:14" ht="23.25" customHeight="1" thickBot="1" x14ac:dyDescent="0.25">
      <c r="B6" s="722"/>
      <c r="C6" s="723"/>
      <c r="D6" s="730"/>
      <c r="E6" s="730"/>
      <c r="F6" s="730"/>
      <c r="G6" s="730"/>
      <c r="H6" s="730"/>
      <c r="I6" s="730"/>
      <c r="J6" s="730"/>
      <c r="K6" s="730"/>
      <c r="L6" s="730"/>
      <c r="M6" s="731"/>
      <c r="N6" s="476"/>
    </row>
    <row r="7" spans="2:14" x14ac:dyDescent="0.2">
      <c r="B7" s="732" t="s">
        <v>2</v>
      </c>
      <c r="C7" s="729"/>
      <c r="D7" s="734" t="s">
        <v>15</v>
      </c>
      <c r="E7" s="735"/>
      <c r="F7" s="735"/>
      <c r="G7" s="735"/>
      <c r="H7" s="735"/>
      <c r="I7" s="735"/>
      <c r="J7" s="735"/>
      <c r="K7" s="735"/>
      <c r="L7" s="735"/>
      <c r="M7" s="736"/>
      <c r="N7" s="475"/>
    </row>
    <row r="8" spans="2:14" ht="12" thickBot="1" x14ac:dyDescent="0.25">
      <c r="B8" s="733"/>
      <c r="C8" s="731"/>
      <c r="D8" s="733"/>
      <c r="E8" s="730"/>
      <c r="F8" s="730"/>
      <c r="G8" s="730"/>
      <c r="H8" s="730"/>
      <c r="I8" s="730"/>
      <c r="J8" s="730"/>
      <c r="K8" s="730"/>
      <c r="L8" s="730"/>
      <c r="M8" s="731"/>
      <c r="N8" s="476"/>
    </row>
    <row r="9" spans="2:14" ht="45.75" thickBot="1" x14ac:dyDescent="0.25">
      <c r="B9" s="165" t="s">
        <v>11</v>
      </c>
      <c r="C9" s="458" t="s">
        <v>4</v>
      </c>
      <c r="D9" s="441" t="s">
        <v>13</v>
      </c>
      <c r="E9" s="442" t="s">
        <v>28</v>
      </c>
      <c r="F9" s="444" t="s">
        <v>5</v>
      </c>
      <c r="G9" s="459" t="s">
        <v>6</v>
      </c>
      <c r="H9" s="444" t="s">
        <v>7</v>
      </c>
      <c r="I9" s="457" t="s">
        <v>89</v>
      </c>
      <c r="J9" s="457" t="s">
        <v>8</v>
      </c>
      <c r="K9" s="445" t="s">
        <v>105</v>
      </c>
      <c r="L9" s="445" t="s">
        <v>215</v>
      </c>
      <c r="M9" s="444" t="s">
        <v>9</v>
      </c>
      <c r="N9" s="460" t="s">
        <v>10</v>
      </c>
    </row>
    <row r="10" spans="2:14" ht="23.25" thickBot="1" x14ac:dyDescent="0.25">
      <c r="B10" s="441">
        <v>2</v>
      </c>
      <c r="C10" s="477" t="s">
        <v>90</v>
      </c>
      <c r="D10" s="466" t="s">
        <v>16</v>
      </c>
      <c r="E10" s="478">
        <v>319.2</v>
      </c>
      <c r="F10" s="478">
        <f t="shared" ref="F10:F20" si="0">ROUND(E10*G10,0)</f>
        <v>4788</v>
      </c>
      <c r="G10" s="479">
        <v>15</v>
      </c>
      <c r="H10" s="480">
        <v>0</v>
      </c>
      <c r="I10" s="481">
        <f>ROUND((E10/4)*H10,0)</f>
        <v>0</v>
      </c>
      <c r="J10" s="478"/>
      <c r="K10" s="482"/>
      <c r="L10" s="478"/>
      <c r="M10" s="478">
        <f t="shared" ref="M10:M20" si="1">F10+I10+K10</f>
        <v>4788</v>
      </c>
      <c r="N10" s="483"/>
    </row>
    <row r="11" spans="2:14" ht="30" customHeight="1" thickBot="1" x14ac:dyDescent="0.25">
      <c r="B11" s="441">
        <v>3</v>
      </c>
      <c r="C11" s="484" t="s">
        <v>19</v>
      </c>
      <c r="D11" s="485" t="s">
        <v>20</v>
      </c>
      <c r="E11" s="478">
        <v>265.33</v>
      </c>
      <c r="F11" s="486">
        <f t="shared" si="0"/>
        <v>3980</v>
      </c>
      <c r="G11" s="480">
        <v>15</v>
      </c>
      <c r="H11" s="480">
        <v>0</v>
      </c>
      <c r="I11" s="478"/>
      <c r="J11" s="478"/>
      <c r="K11" s="482"/>
      <c r="L11" s="478"/>
      <c r="M11" s="478">
        <f t="shared" si="1"/>
        <v>3980</v>
      </c>
      <c r="N11" s="485"/>
    </row>
    <row r="12" spans="2:14" ht="30" customHeight="1" thickBot="1" x14ac:dyDescent="0.25">
      <c r="B12" s="487">
        <v>4</v>
      </c>
      <c r="C12" s="484" t="s">
        <v>187</v>
      </c>
      <c r="D12" s="485" t="s">
        <v>20</v>
      </c>
      <c r="E12" s="478">
        <v>266.66000000000003</v>
      </c>
      <c r="F12" s="486">
        <f t="shared" si="0"/>
        <v>4000</v>
      </c>
      <c r="G12" s="480">
        <v>15</v>
      </c>
      <c r="H12" s="488">
        <v>0</v>
      </c>
      <c r="I12" s="481">
        <f t="shared" ref="I12:I20" si="2">ROUND((E12/4)*H12,0)</f>
        <v>0</v>
      </c>
      <c r="J12" s="489"/>
      <c r="K12" s="490"/>
      <c r="L12" s="489"/>
      <c r="M12" s="489">
        <f t="shared" si="1"/>
        <v>4000</v>
      </c>
      <c r="N12" s="491"/>
    </row>
    <row r="13" spans="2:14" ht="30" customHeight="1" thickBot="1" x14ac:dyDescent="0.25">
      <c r="B13" s="456">
        <v>5</v>
      </c>
      <c r="C13" s="175" t="s">
        <v>21</v>
      </c>
      <c r="D13" s="485" t="s">
        <v>20</v>
      </c>
      <c r="E13" s="492">
        <v>265.33</v>
      </c>
      <c r="F13" s="478">
        <f t="shared" si="0"/>
        <v>3980</v>
      </c>
      <c r="G13" s="493">
        <v>15</v>
      </c>
      <c r="H13" s="480">
        <v>0</v>
      </c>
      <c r="I13" s="481">
        <f t="shared" si="2"/>
        <v>0</v>
      </c>
      <c r="J13" s="478"/>
      <c r="K13" s="482"/>
      <c r="L13" s="478"/>
      <c r="M13" s="478">
        <f t="shared" si="1"/>
        <v>3980</v>
      </c>
      <c r="N13" s="491"/>
    </row>
    <row r="14" spans="2:14" ht="30" customHeight="1" thickBot="1" x14ac:dyDescent="0.25">
      <c r="B14" s="456">
        <v>6</v>
      </c>
      <c r="C14" s="175" t="s">
        <v>192</v>
      </c>
      <c r="D14" s="485" t="s">
        <v>20</v>
      </c>
      <c r="E14" s="492">
        <v>400</v>
      </c>
      <c r="F14" s="478">
        <f t="shared" si="0"/>
        <v>6000</v>
      </c>
      <c r="G14" s="493">
        <v>15</v>
      </c>
      <c r="H14" s="480">
        <v>0</v>
      </c>
      <c r="I14" s="481">
        <f t="shared" si="2"/>
        <v>0</v>
      </c>
      <c r="J14" s="478"/>
      <c r="K14" s="482"/>
      <c r="L14" s="478"/>
      <c r="M14" s="478">
        <f t="shared" si="1"/>
        <v>6000</v>
      </c>
      <c r="N14" s="491"/>
    </row>
    <row r="15" spans="2:14" ht="30" customHeight="1" thickBot="1" x14ac:dyDescent="0.25">
      <c r="B15" s="456">
        <v>7</v>
      </c>
      <c r="C15" s="175" t="s">
        <v>218</v>
      </c>
      <c r="D15" s="485" t="s">
        <v>189</v>
      </c>
      <c r="E15" s="478">
        <v>284.3</v>
      </c>
      <c r="F15" s="486">
        <f t="shared" si="0"/>
        <v>569</v>
      </c>
      <c r="G15" s="480">
        <v>2</v>
      </c>
      <c r="H15" s="488">
        <v>0</v>
      </c>
      <c r="I15" s="481">
        <f t="shared" si="2"/>
        <v>0</v>
      </c>
      <c r="J15" s="489"/>
      <c r="K15" s="490"/>
      <c r="L15" s="489"/>
      <c r="M15" s="489">
        <f t="shared" si="1"/>
        <v>569</v>
      </c>
      <c r="N15" s="491"/>
    </row>
    <row r="16" spans="2:14" ht="30" customHeight="1" thickBot="1" x14ac:dyDescent="0.25">
      <c r="B16" s="456">
        <v>8</v>
      </c>
      <c r="C16" s="175" t="s">
        <v>193</v>
      </c>
      <c r="D16" s="485" t="s">
        <v>20</v>
      </c>
      <c r="E16" s="492">
        <v>287.17</v>
      </c>
      <c r="F16" s="478">
        <f t="shared" si="0"/>
        <v>4308</v>
      </c>
      <c r="G16" s="493">
        <v>15</v>
      </c>
      <c r="H16" s="480">
        <v>0</v>
      </c>
      <c r="I16" s="481">
        <f t="shared" si="2"/>
        <v>0</v>
      </c>
      <c r="J16" s="478"/>
      <c r="K16" s="482"/>
      <c r="L16" s="478"/>
      <c r="M16" s="478">
        <f>F16+I16+K16</f>
        <v>4308</v>
      </c>
      <c r="N16" s="491"/>
    </row>
    <row r="17" spans="2:14" ht="30" customHeight="1" thickBot="1" x14ac:dyDescent="0.25">
      <c r="B17" s="456">
        <v>9</v>
      </c>
      <c r="C17" s="556" t="s">
        <v>223</v>
      </c>
      <c r="D17" s="485" t="s">
        <v>189</v>
      </c>
      <c r="E17" s="478">
        <v>284.3</v>
      </c>
      <c r="F17" s="486">
        <f t="shared" ref="F17" si="3">ROUND(E17*G17,0)</f>
        <v>4265</v>
      </c>
      <c r="G17" s="480">
        <v>15</v>
      </c>
      <c r="H17" s="488">
        <v>0</v>
      </c>
      <c r="I17" s="481">
        <f t="shared" ref="I17" si="4">ROUND((E17/4)*H17,0)</f>
        <v>0</v>
      </c>
      <c r="J17" s="489"/>
      <c r="K17" s="490"/>
      <c r="L17" s="489"/>
      <c r="M17" s="489">
        <f t="shared" ref="M17" si="5">F17+I17+K17</f>
        <v>4265</v>
      </c>
      <c r="N17" s="491"/>
    </row>
    <row r="18" spans="2:14" ht="30.75" customHeight="1" thickBot="1" x14ac:dyDescent="0.25">
      <c r="B18" s="441">
        <v>10</v>
      </c>
      <c r="C18" s="175" t="s">
        <v>181</v>
      </c>
      <c r="D18" s="494" t="s">
        <v>182</v>
      </c>
      <c r="E18" s="492">
        <v>320</v>
      </c>
      <c r="F18" s="478">
        <f t="shared" si="0"/>
        <v>4800</v>
      </c>
      <c r="G18" s="493">
        <v>15</v>
      </c>
      <c r="H18" s="480">
        <v>8</v>
      </c>
      <c r="I18" s="481">
        <f t="shared" si="2"/>
        <v>640</v>
      </c>
      <c r="J18" s="478"/>
      <c r="K18" s="482"/>
      <c r="L18" s="478"/>
      <c r="M18" s="478">
        <f t="shared" si="1"/>
        <v>5440</v>
      </c>
      <c r="N18" s="485"/>
    </row>
    <row r="19" spans="2:14" ht="33.75" customHeight="1" thickBot="1" x14ac:dyDescent="0.25">
      <c r="B19" s="487">
        <v>11</v>
      </c>
      <c r="C19" s="495" t="s">
        <v>22</v>
      </c>
      <c r="D19" s="496" t="s">
        <v>23</v>
      </c>
      <c r="E19" s="497">
        <f>5075.2/15</f>
        <v>338.34666666666664</v>
      </c>
      <c r="F19" s="478">
        <f t="shared" si="0"/>
        <v>5075</v>
      </c>
      <c r="G19" s="470">
        <v>15</v>
      </c>
      <c r="H19" s="488">
        <v>18</v>
      </c>
      <c r="I19" s="481">
        <f t="shared" si="2"/>
        <v>1523</v>
      </c>
      <c r="J19" s="498">
        <v>0</v>
      </c>
      <c r="K19" s="499">
        <f t="shared" ref="K19" si="6">ROUND((E19*2)*J19,0)</f>
        <v>0</v>
      </c>
      <c r="L19" s="500"/>
      <c r="M19" s="489">
        <f>F19+I19+K19</f>
        <v>6598</v>
      </c>
      <c r="N19" s="501"/>
    </row>
    <row r="20" spans="2:14" ht="30" customHeight="1" thickBot="1" x14ac:dyDescent="0.25">
      <c r="B20" s="456">
        <v>12</v>
      </c>
      <c r="C20" s="175" t="s">
        <v>24</v>
      </c>
      <c r="D20" s="494" t="s">
        <v>25</v>
      </c>
      <c r="E20" s="478">
        <v>319.2</v>
      </c>
      <c r="F20" s="478">
        <f t="shared" si="0"/>
        <v>4788</v>
      </c>
      <c r="G20" s="493">
        <v>15</v>
      </c>
      <c r="H20" s="480">
        <v>0</v>
      </c>
      <c r="I20" s="481">
        <f t="shared" si="2"/>
        <v>0</v>
      </c>
      <c r="J20" s="478"/>
      <c r="K20" s="482"/>
      <c r="L20" s="478"/>
      <c r="M20" s="478">
        <f t="shared" si="1"/>
        <v>4788</v>
      </c>
      <c r="N20" s="491"/>
    </row>
    <row r="21" spans="2:14" ht="21" customHeight="1" thickBot="1" x14ac:dyDescent="0.25">
      <c r="B21" s="456"/>
      <c r="C21" s="175" t="s">
        <v>129</v>
      </c>
      <c r="D21" s="685"/>
      <c r="E21" s="686"/>
      <c r="F21" s="686"/>
      <c r="G21" s="686"/>
      <c r="H21" s="686"/>
      <c r="I21" s="686"/>
      <c r="J21" s="686"/>
      <c r="K21" s="686"/>
      <c r="L21" s="502"/>
      <c r="M21" s="503">
        <f>SUM(M10:M20)</f>
        <v>48716</v>
      </c>
      <c r="N21" s="491"/>
    </row>
    <row r="22" spans="2:14" ht="14.25" customHeight="1" thickBot="1" x14ac:dyDescent="0.25"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473"/>
    </row>
    <row r="23" spans="2:14" ht="7.5" hidden="1" customHeight="1" x14ac:dyDescent="0.2">
      <c r="B23" s="504"/>
      <c r="C23" s="505"/>
      <c r="D23" s="506"/>
      <c r="E23" s="506"/>
      <c r="F23" s="506"/>
      <c r="G23" s="506"/>
      <c r="H23" s="506"/>
      <c r="I23" s="506"/>
      <c r="J23" s="506"/>
      <c r="K23" s="506"/>
      <c r="L23" s="473"/>
    </row>
    <row r="24" spans="2:14" ht="6" hidden="1" customHeight="1" x14ac:dyDescent="0.2">
      <c r="B24" s="504"/>
      <c r="C24" s="505"/>
      <c r="D24" s="506"/>
      <c r="E24" s="506"/>
      <c r="F24" s="506"/>
      <c r="G24" s="506"/>
      <c r="H24" s="506"/>
      <c r="I24" s="506"/>
      <c r="J24" s="506"/>
      <c r="K24" s="506"/>
      <c r="L24" s="473"/>
    </row>
    <row r="25" spans="2:14" ht="3.75" hidden="1" customHeight="1" x14ac:dyDescent="0.2">
      <c r="F25" s="472"/>
    </row>
    <row r="26" spans="2:14" x14ac:dyDescent="0.2">
      <c r="B26" s="718"/>
      <c r="C26" s="719"/>
      <c r="D26" s="724" t="s">
        <v>0</v>
      </c>
      <c r="E26" s="724"/>
      <c r="F26" s="724"/>
      <c r="G26" s="724"/>
      <c r="H26" s="724"/>
      <c r="I26" s="724"/>
      <c r="J26" s="724"/>
      <c r="K26" s="724"/>
      <c r="L26" s="724"/>
      <c r="M26" s="725"/>
      <c r="N26" s="474"/>
    </row>
    <row r="27" spans="2:14" ht="6.75" customHeight="1" x14ac:dyDescent="0.2">
      <c r="B27" s="720"/>
      <c r="C27" s="721"/>
      <c r="D27" s="726"/>
      <c r="E27" s="726"/>
      <c r="F27" s="726"/>
      <c r="G27" s="726"/>
      <c r="H27" s="726"/>
      <c r="I27" s="726"/>
      <c r="J27" s="726"/>
      <c r="K27" s="726"/>
      <c r="L27" s="726"/>
      <c r="M27" s="727"/>
      <c r="N27" s="475"/>
    </row>
    <row r="28" spans="2:14" x14ac:dyDescent="0.2">
      <c r="B28" s="720"/>
      <c r="C28" s="721"/>
      <c r="D28" s="728" t="str">
        <f>D5</f>
        <v>PAGO QUINCENAL DEL 16 AL 30 DE JUNIO DE 2025</v>
      </c>
      <c r="E28" s="728"/>
      <c r="F28" s="728"/>
      <c r="G28" s="728"/>
      <c r="H28" s="728"/>
      <c r="I28" s="728"/>
      <c r="J28" s="728"/>
      <c r="K28" s="728"/>
      <c r="L28" s="728"/>
      <c r="M28" s="729"/>
      <c r="N28" s="475"/>
    </row>
    <row r="29" spans="2:14" ht="3.75" customHeight="1" thickBot="1" x14ac:dyDescent="0.25">
      <c r="B29" s="722"/>
      <c r="C29" s="723"/>
      <c r="D29" s="730"/>
      <c r="E29" s="730"/>
      <c r="F29" s="730"/>
      <c r="G29" s="730"/>
      <c r="H29" s="730"/>
      <c r="I29" s="730"/>
      <c r="J29" s="730"/>
      <c r="K29" s="730"/>
      <c r="L29" s="730"/>
      <c r="M29" s="731"/>
      <c r="N29" s="476"/>
    </row>
    <row r="30" spans="2:14" x14ac:dyDescent="0.2">
      <c r="B30" s="732" t="s">
        <v>2</v>
      </c>
      <c r="C30" s="729"/>
      <c r="D30" s="734" t="s">
        <v>26</v>
      </c>
      <c r="E30" s="735"/>
      <c r="F30" s="735"/>
      <c r="G30" s="735"/>
      <c r="H30" s="735"/>
      <c r="I30" s="735"/>
      <c r="J30" s="735"/>
      <c r="K30" s="735"/>
      <c r="L30" s="735"/>
      <c r="M30" s="736"/>
      <c r="N30" s="475"/>
    </row>
    <row r="31" spans="2:14" ht="7.5" customHeight="1" thickBot="1" x14ac:dyDescent="0.25">
      <c r="B31" s="733"/>
      <c r="C31" s="731"/>
      <c r="D31" s="733"/>
      <c r="E31" s="730"/>
      <c r="F31" s="730"/>
      <c r="G31" s="730"/>
      <c r="H31" s="730"/>
      <c r="I31" s="730"/>
      <c r="J31" s="730"/>
      <c r="K31" s="730"/>
      <c r="L31" s="730"/>
      <c r="M31" s="731"/>
      <c r="N31" s="476"/>
    </row>
    <row r="32" spans="2:14" ht="45.75" thickBot="1" x14ac:dyDescent="0.25">
      <c r="B32" s="176" t="s">
        <v>11</v>
      </c>
      <c r="C32" s="456" t="s">
        <v>4</v>
      </c>
      <c r="D32" s="441" t="s">
        <v>13</v>
      </c>
      <c r="E32" s="442" t="s">
        <v>28</v>
      </c>
      <c r="F32" s="443" t="s">
        <v>5</v>
      </c>
      <c r="G32" s="443" t="s">
        <v>6</v>
      </c>
      <c r="H32" s="444" t="s">
        <v>7</v>
      </c>
      <c r="I32" s="457" t="s">
        <v>89</v>
      </c>
      <c r="J32" s="457" t="s">
        <v>8</v>
      </c>
      <c r="K32" s="445" t="s">
        <v>105</v>
      </c>
      <c r="L32" s="445" t="s">
        <v>215</v>
      </c>
      <c r="M32" s="443" t="s">
        <v>9</v>
      </c>
      <c r="N32" s="441" t="s">
        <v>10</v>
      </c>
    </row>
    <row r="33" spans="2:17" ht="23.25" thickBot="1" x14ac:dyDescent="0.25">
      <c r="B33" s="460">
        <v>13</v>
      </c>
      <c r="C33" s="507" t="s">
        <v>27</v>
      </c>
      <c r="D33" s="466" t="s">
        <v>29</v>
      </c>
      <c r="E33" s="508">
        <f>5340.6/15</f>
        <v>356.04</v>
      </c>
      <c r="F33" s="478">
        <f>ROUND(E33*G33,0)</f>
        <v>5341</v>
      </c>
      <c r="G33" s="509">
        <v>15</v>
      </c>
      <c r="H33" s="480">
        <v>4</v>
      </c>
      <c r="I33" s="481">
        <f>ROUND((E33/4)*H33,0)</f>
        <v>356</v>
      </c>
      <c r="J33" s="498">
        <v>0</v>
      </c>
      <c r="K33" s="508">
        <f>ROUND((E33*2)*J33,0)</f>
        <v>0</v>
      </c>
      <c r="L33" s="481"/>
      <c r="M33" s="478">
        <f>F33+I33+K33</f>
        <v>5697</v>
      </c>
      <c r="N33" s="474"/>
      <c r="P33" s="510"/>
    </row>
    <row r="34" spans="2:17" ht="23.25" thickBot="1" x14ac:dyDescent="0.25">
      <c r="B34" s="460">
        <v>14</v>
      </c>
      <c r="C34" s="507" t="s">
        <v>211</v>
      </c>
      <c r="D34" s="466" t="s">
        <v>29</v>
      </c>
      <c r="E34" s="508">
        <f>5340.6/15</f>
        <v>356.04</v>
      </c>
      <c r="F34" s="478">
        <f t="shared" ref="F34:F35" si="7">ROUND(E34*G34,0)</f>
        <v>5341</v>
      </c>
      <c r="G34" s="509">
        <v>15</v>
      </c>
      <c r="H34" s="480">
        <v>0</v>
      </c>
      <c r="I34" s="481">
        <f>ROUND((E34/4)*H34,0)</f>
        <v>0</v>
      </c>
      <c r="J34" s="498">
        <v>0</v>
      </c>
      <c r="K34" s="508">
        <f t="shared" ref="K34:K37" si="8">ROUND((E34*2)*J34,0)</f>
        <v>0</v>
      </c>
      <c r="L34" s="481"/>
      <c r="M34" s="478">
        <f t="shared" ref="M34:M37" si="9">F34+I34+K34</f>
        <v>5341</v>
      </c>
      <c r="N34" s="474"/>
      <c r="P34" s="510"/>
    </row>
    <row r="35" spans="2:17" ht="23.25" thickBot="1" x14ac:dyDescent="0.25">
      <c r="B35" s="460">
        <v>15</v>
      </c>
      <c r="C35" s="511" t="s">
        <v>30</v>
      </c>
      <c r="D35" s="494" t="s">
        <v>31</v>
      </c>
      <c r="E35" s="478">
        <v>304.08</v>
      </c>
      <c r="F35" s="478">
        <f t="shared" si="7"/>
        <v>4561</v>
      </c>
      <c r="G35" s="480">
        <v>15</v>
      </c>
      <c r="H35" s="480">
        <v>0</v>
      </c>
      <c r="I35" s="481">
        <f>ROUND((E35/4)*H35,0)</f>
        <v>0</v>
      </c>
      <c r="J35" s="498">
        <v>0</v>
      </c>
      <c r="K35" s="508">
        <f t="shared" si="8"/>
        <v>0</v>
      </c>
      <c r="L35" s="481"/>
      <c r="M35" s="557">
        <f t="shared" si="9"/>
        <v>4561</v>
      </c>
      <c r="N35" s="485"/>
    </row>
    <row r="36" spans="2:17" ht="27.75" customHeight="1" thickBot="1" x14ac:dyDescent="0.25">
      <c r="B36" s="441">
        <v>16</v>
      </c>
      <c r="C36" s="511" t="s">
        <v>34</v>
      </c>
      <c r="D36" s="494" t="s">
        <v>35</v>
      </c>
      <c r="E36" s="478">
        <v>260.45999999999998</v>
      </c>
      <c r="F36" s="478">
        <f>ROUND(E36*G36,0)</f>
        <v>3907</v>
      </c>
      <c r="G36" s="480">
        <v>15</v>
      </c>
      <c r="H36" s="480"/>
      <c r="I36" s="486"/>
      <c r="J36" s="498">
        <v>0</v>
      </c>
      <c r="K36" s="508">
        <f t="shared" si="8"/>
        <v>0</v>
      </c>
      <c r="L36" s="481"/>
      <c r="M36" s="478">
        <f t="shared" si="9"/>
        <v>3907</v>
      </c>
      <c r="N36" s="485"/>
      <c r="P36" s="510"/>
    </row>
    <row r="37" spans="2:17" ht="27" customHeight="1" thickBot="1" x14ac:dyDescent="0.25">
      <c r="B37" s="441">
        <v>17</v>
      </c>
      <c r="C37" s="511" t="s">
        <v>216</v>
      </c>
      <c r="D37" s="494" t="s">
        <v>35</v>
      </c>
      <c r="E37" s="478">
        <v>260.45999999999998</v>
      </c>
      <c r="F37" s="478">
        <f t="shared" ref="F37" si="10">ROUND(E37*G37,0)</f>
        <v>3907</v>
      </c>
      <c r="G37" s="480">
        <v>15</v>
      </c>
      <c r="H37" s="480"/>
      <c r="I37" s="486"/>
      <c r="J37" s="498">
        <v>0</v>
      </c>
      <c r="K37" s="508">
        <f t="shared" si="8"/>
        <v>0</v>
      </c>
      <c r="L37" s="481"/>
      <c r="M37" s="478">
        <f t="shared" si="9"/>
        <v>3907</v>
      </c>
      <c r="N37" s="485"/>
      <c r="P37" s="510"/>
    </row>
    <row r="38" spans="2:17" ht="22.5" customHeight="1" thickBot="1" x14ac:dyDescent="0.25">
      <c r="B38" s="513"/>
      <c r="C38" s="484" t="s">
        <v>129</v>
      </c>
      <c r="D38" s="737"/>
      <c r="E38" s="738"/>
      <c r="F38" s="738"/>
      <c r="G38" s="738"/>
      <c r="H38" s="738"/>
      <c r="I38" s="738"/>
      <c r="J38" s="738"/>
      <c r="K38" s="739"/>
      <c r="L38" s="514"/>
      <c r="M38" s="515">
        <f>SUM(M33:M37)</f>
        <v>23413</v>
      </c>
      <c r="N38" s="491"/>
    </row>
    <row r="39" spans="2:17" ht="11.25" customHeight="1" thickBot="1" x14ac:dyDescent="0.25">
      <c r="C39" s="471"/>
      <c r="D39" s="470"/>
      <c r="E39" s="470"/>
      <c r="F39" s="470"/>
      <c r="G39" s="470"/>
      <c r="H39" s="470"/>
      <c r="I39" s="470"/>
      <c r="J39" s="470"/>
      <c r="K39" s="470"/>
      <c r="L39" s="516"/>
    </row>
    <row r="40" spans="2:17" ht="8.25" customHeight="1" x14ac:dyDescent="0.2">
      <c r="B40" s="718">
        <f ca="1">B40:M71</f>
        <v>0</v>
      </c>
      <c r="C40" s="719"/>
      <c r="D40" s="724" t="s">
        <v>0</v>
      </c>
      <c r="E40" s="724"/>
      <c r="F40" s="724"/>
      <c r="G40" s="724"/>
      <c r="H40" s="724"/>
      <c r="I40" s="724"/>
      <c r="J40" s="724"/>
      <c r="K40" s="724"/>
      <c r="L40" s="724"/>
      <c r="M40" s="725"/>
      <c r="N40" s="474"/>
    </row>
    <row r="41" spans="2:17" ht="2.25" hidden="1" customHeight="1" x14ac:dyDescent="0.2">
      <c r="B41" s="720"/>
      <c r="C41" s="721"/>
      <c r="D41" s="726"/>
      <c r="E41" s="726"/>
      <c r="F41" s="726"/>
      <c r="G41" s="726"/>
      <c r="H41" s="726"/>
      <c r="I41" s="726"/>
      <c r="J41" s="726"/>
      <c r="K41" s="726"/>
      <c r="L41" s="726"/>
      <c r="M41" s="727"/>
      <c r="N41" s="475"/>
    </row>
    <row r="42" spans="2:17" ht="13.5" customHeight="1" thickBot="1" x14ac:dyDescent="0.25">
      <c r="B42" s="720"/>
      <c r="C42" s="721"/>
      <c r="D42" s="728" t="str">
        <f>D28</f>
        <v>PAGO QUINCENAL DEL 16 AL 30 DE JUNIO DE 2025</v>
      </c>
      <c r="E42" s="728"/>
      <c r="F42" s="728"/>
      <c r="G42" s="728"/>
      <c r="H42" s="728"/>
      <c r="I42" s="728"/>
      <c r="J42" s="728"/>
      <c r="K42" s="728"/>
      <c r="L42" s="728"/>
      <c r="M42" s="729"/>
      <c r="N42" s="475"/>
    </row>
    <row r="43" spans="2:17" ht="9.75" hidden="1" customHeight="1" x14ac:dyDescent="0.2">
      <c r="B43" s="722"/>
      <c r="C43" s="723"/>
      <c r="D43" s="730"/>
      <c r="E43" s="730"/>
      <c r="F43" s="730"/>
      <c r="G43" s="730"/>
      <c r="H43" s="730"/>
      <c r="I43" s="730"/>
      <c r="J43" s="730"/>
      <c r="K43" s="730"/>
      <c r="L43" s="730"/>
      <c r="M43" s="731"/>
      <c r="N43" s="476"/>
    </row>
    <row r="44" spans="2:17" x14ac:dyDescent="0.2">
      <c r="B44" s="732" t="s">
        <v>2</v>
      </c>
      <c r="C44" s="729"/>
      <c r="D44" s="734" t="s">
        <v>37</v>
      </c>
      <c r="E44" s="735"/>
      <c r="F44" s="735"/>
      <c r="G44" s="735"/>
      <c r="H44" s="735"/>
      <c r="I44" s="735"/>
      <c r="J44" s="735"/>
      <c r="K44" s="735"/>
      <c r="L44" s="735"/>
      <c r="M44" s="736"/>
      <c r="N44" s="475"/>
    </row>
    <row r="45" spans="2:17" ht="9" customHeight="1" thickBot="1" x14ac:dyDescent="0.25">
      <c r="B45" s="733"/>
      <c r="C45" s="731"/>
      <c r="D45" s="733"/>
      <c r="E45" s="730"/>
      <c r="F45" s="730"/>
      <c r="G45" s="730"/>
      <c r="H45" s="730"/>
      <c r="I45" s="730"/>
      <c r="J45" s="730"/>
      <c r="K45" s="730"/>
      <c r="L45" s="730"/>
      <c r="M45" s="731"/>
      <c r="N45" s="476"/>
    </row>
    <row r="46" spans="2:17" ht="23.25" customHeight="1" thickBot="1" x14ac:dyDescent="0.25">
      <c r="B46" s="175" t="s">
        <v>11</v>
      </c>
      <c r="C46" s="456" t="s">
        <v>4</v>
      </c>
      <c r="D46" s="441" t="s">
        <v>13</v>
      </c>
      <c r="E46" s="442" t="s">
        <v>28</v>
      </c>
      <c r="F46" s="443" t="s">
        <v>5</v>
      </c>
      <c r="G46" s="443" t="s">
        <v>6</v>
      </c>
      <c r="H46" s="444" t="s">
        <v>7</v>
      </c>
      <c r="I46" s="457" t="s">
        <v>89</v>
      </c>
      <c r="J46" s="457" t="s">
        <v>8</v>
      </c>
      <c r="K46" s="445" t="s">
        <v>105</v>
      </c>
      <c r="L46" s="445" t="s">
        <v>215</v>
      </c>
      <c r="M46" s="443" t="s">
        <v>9</v>
      </c>
      <c r="N46" s="441" t="s">
        <v>10</v>
      </c>
      <c r="Q46" s="469" t="s">
        <v>178</v>
      </c>
    </row>
    <row r="47" spans="2:17" ht="25.5" customHeight="1" thickBot="1" x14ac:dyDescent="0.25">
      <c r="B47" s="441">
        <v>18</v>
      </c>
      <c r="C47" s="507" t="s">
        <v>38</v>
      </c>
      <c r="D47" s="466" t="s">
        <v>42</v>
      </c>
      <c r="E47" s="478">
        <v>319.2</v>
      </c>
      <c r="F47" s="478">
        <f t="shared" ref="F47:F52" si="11">ROUND(E47*G47,0)</f>
        <v>4788</v>
      </c>
      <c r="G47" s="509">
        <v>15</v>
      </c>
      <c r="H47" s="480">
        <v>0</v>
      </c>
      <c r="I47" s="481">
        <f t="shared" ref="I47:I52" si="12">ROUND((E47/4)*H47,0)</f>
        <v>0</v>
      </c>
      <c r="J47" s="498">
        <v>0</v>
      </c>
      <c r="K47" s="508">
        <f>ROUND((E47*2)*J47,0)</f>
        <v>0</v>
      </c>
      <c r="L47" s="481"/>
      <c r="M47" s="508">
        <f t="shared" ref="M47:M51" si="13">F47+I47+K47</f>
        <v>4788</v>
      </c>
      <c r="N47" s="474"/>
    </row>
    <row r="48" spans="2:17" ht="21" customHeight="1" thickBot="1" x14ac:dyDescent="0.25">
      <c r="B48" s="441">
        <v>19</v>
      </c>
      <c r="C48" s="507" t="s">
        <v>194</v>
      </c>
      <c r="D48" s="466" t="s">
        <v>151</v>
      </c>
      <c r="E48" s="478">
        <v>319.2</v>
      </c>
      <c r="F48" s="478">
        <f t="shared" si="11"/>
        <v>4788</v>
      </c>
      <c r="G48" s="509">
        <v>15</v>
      </c>
      <c r="H48" s="480">
        <v>8</v>
      </c>
      <c r="I48" s="481">
        <f t="shared" si="12"/>
        <v>638</v>
      </c>
      <c r="J48" s="498">
        <v>0</v>
      </c>
      <c r="K48" s="508">
        <f>ROUND((E48*2)*J48,0)</f>
        <v>0</v>
      </c>
      <c r="L48" s="481"/>
      <c r="M48" s="508">
        <f t="shared" si="13"/>
        <v>5426</v>
      </c>
      <c r="N48" s="474"/>
    </row>
    <row r="49" spans="2:18" ht="20.25" customHeight="1" thickBot="1" x14ac:dyDescent="0.25">
      <c r="B49" s="441">
        <v>20</v>
      </c>
      <c r="C49" s="507" t="s">
        <v>168</v>
      </c>
      <c r="D49" s="466" t="s">
        <v>169</v>
      </c>
      <c r="E49" s="478">
        <v>368.13</v>
      </c>
      <c r="F49" s="478">
        <f t="shared" si="11"/>
        <v>5522</v>
      </c>
      <c r="G49" s="509">
        <v>15</v>
      </c>
      <c r="H49" s="480">
        <v>18</v>
      </c>
      <c r="I49" s="481">
        <f t="shared" si="12"/>
        <v>1657</v>
      </c>
      <c r="J49" s="498">
        <v>0</v>
      </c>
      <c r="K49" s="508">
        <v>500</v>
      </c>
      <c r="L49" s="481"/>
      <c r="M49" s="508">
        <f>F49+I49+K49</f>
        <v>7679</v>
      </c>
      <c r="N49" s="474"/>
    </row>
    <row r="50" spans="2:18" ht="21.75" customHeight="1" thickBot="1" x14ac:dyDescent="0.25">
      <c r="B50" s="464">
        <v>21</v>
      </c>
      <c r="C50" s="484" t="s">
        <v>40</v>
      </c>
      <c r="D50" s="494" t="s">
        <v>43</v>
      </c>
      <c r="E50" s="478">
        <v>448.86666666666667</v>
      </c>
      <c r="F50" s="478">
        <f t="shared" si="11"/>
        <v>6733</v>
      </c>
      <c r="G50" s="480">
        <v>15</v>
      </c>
      <c r="H50" s="480">
        <v>0</v>
      </c>
      <c r="I50" s="481">
        <f t="shared" si="12"/>
        <v>0</v>
      </c>
      <c r="J50" s="498">
        <v>0</v>
      </c>
      <c r="K50" s="508">
        <f>ROUND((E50*2)*J50,0)</f>
        <v>0</v>
      </c>
      <c r="L50" s="499"/>
      <c r="M50" s="478">
        <f t="shared" si="13"/>
        <v>6733</v>
      </c>
      <c r="N50" s="485"/>
    </row>
    <row r="51" spans="2:18" ht="21" customHeight="1" thickBot="1" x14ac:dyDescent="0.25">
      <c r="B51" s="441">
        <v>22</v>
      </c>
      <c r="C51" s="512" t="s">
        <v>152</v>
      </c>
      <c r="D51" s="494" t="s">
        <v>44</v>
      </c>
      <c r="E51" s="478">
        <v>501.33333333333331</v>
      </c>
      <c r="F51" s="478">
        <f t="shared" si="11"/>
        <v>7520</v>
      </c>
      <c r="G51" s="480">
        <v>15</v>
      </c>
      <c r="H51" s="480">
        <v>0</v>
      </c>
      <c r="I51" s="486">
        <f t="shared" si="12"/>
        <v>0</v>
      </c>
      <c r="J51" s="485"/>
      <c r="K51" s="485"/>
      <c r="L51" s="517"/>
      <c r="M51" s="478">
        <f t="shared" si="13"/>
        <v>7520</v>
      </c>
      <c r="N51" s="485"/>
      <c r="R51" s="518">
        <f>SUM(R46:R50)</f>
        <v>0</v>
      </c>
    </row>
    <row r="52" spans="2:18" ht="24.75" customHeight="1" thickBot="1" x14ac:dyDescent="0.25">
      <c r="B52" s="456">
        <v>23</v>
      </c>
      <c r="C52" s="175" t="s">
        <v>183</v>
      </c>
      <c r="D52" s="494" t="s">
        <v>184</v>
      </c>
      <c r="E52" s="478">
        <v>338.4</v>
      </c>
      <c r="F52" s="478">
        <f t="shared" si="11"/>
        <v>5076</v>
      </c>
      <c r="G52" s="480">
        <v>15</v>
      </c>
      <c r="H52" s="480">
        <v>0</v>
      </c>
      <c r="I52" s="481">
        <f t="shared" si="12"/>
        <v>0</v>
      </c>
      <c r="J52" s="498">
        <v>0</v>
      </c>
      <c r="K52" s="508">
        <f t="shared" ref="K52" si="14">ROUND((E52*2)*J52,0)</f>
        <v>0</v>
      </c>
      <c r="L52" s="499"/>
      <c r="M52" s="478">
        <f>F52+I52+K52</f>
        <v>5076</v>
      </c>
      <c r="N52" s="491"/>
      <c r="R52" s="518"/>
    </row>
    <row r="53" spans="2:18" ht="18" customHeight="1" thickBot="1" x14ac:dyDescent="0.25">
      <c r="B53" s="513"/>
      <c r="C53" s="484" t="s">
        <v>129</v>
      </c>
      <c r="D53" s="737"/>
      <c r="E53" s="738"/>
      <c r="F53" s="738"/>
      <c r="G53" s="738"/>
      <c r="H53" s="738"/>
      <c r="I53" s="738"/>
      <c r="J53" s="738"/>
      <c r="K53" s="739"/>
      <c r="L53" s="493"/>
      <c r="M53" s="515">
        <f>SUM(M47:M52)</f>
        <v>37222</v>
      </c>
      <c r="N53" s="491"/>
      <c r="R53" s="518">
        <f>+R51*0.06</f>
        <v>0</v>
      </c>
    </row>
    <row r="54" spans="2:18" hidden="1" x14ac:dyDescent="0.2"/>
    <row r="58" spans="2:18" ht="12" thickBot="1" x14ac:dyDescent="0.25"/>
    <row r="59" spans="2:18" x14ac:dyDescent="0.2">
      <c r="B59" s="718"/>
      <c r="C59" s="719"/>
      <c r="D59" s="724" t="s">
        <v>0</v>
      </c>
      <c r="E59" s="724"/>
      <c r="F59" s="724"/>
      <c r="G59" s="724"/>
      <c r="H59" s="724"/>
      <c r="I59" s="724"/>
      <c r="J59" s="724"/>
      <c r="K59" s="724"/>
      <c r="L59" s="724"/>
      <c r="M59" s="725"/>
      <c r="N59" s="474"/>
      <c r="Q59" s="518"/>
    </row>
    <row r="60" spans="2:18" ht="4.5" customHeight="1" x14ac:dyDescent="0.2">
      <c r="B60" s="720"/>
      <c r="C60" s="721"/>
      <c r="D60" s="726"/>
      <c r="E60" s="726"/>
      <c r="F60" s="726"/>
      <c r="G60" s="726"/>
      <c r="H60" s="726"/>
      <c r="I60" s="726"/>
      <c r="J60" s="726"/>
      <c r="K60" s="726"/>
      <c r="L60" s="726"/>
      <c r="M60" s="727"/>
      <c r="N60" s="475"/>
    </row>
    <row r="61" spans="2:18" x14ac:dyDescent="0.2">
      <c r="B61" s="720"/>
      <c r="C61" s="721"/>
      <c r="D61" s="728" t="str">
        <f>D42</f>
        <v>PAGO QUINCENAL DEL 16 AL 30 DE JUNIO DE 2025</v>
      </c>
      <c r="E61" s="728"/>
      <c r="F61" s="728"/>
      <c r="G61" s="728"/>
      <c r="H61" s="728"/>
      <c r="I61" s="728"/>
      <c r="J61" s="728"/>
      <c r="K61" s="728"/>
      <c r="L61" s="728"/>
      <c r="M61" s="729"/>
      <c r="N61" s="475"/>
    </row>
    <row r="62" spans="2:18" ht="21.75" customHeight="1" thickBot="1" x14ac:dyDescent="0.25">
      <c r="B62" s="722"/>
      <c r="C62" s="723"/>
      <c r="D62" s="730"/>
      <c r="E62" s="730"/>
      <c r="F62" s="730"/>
      <c r="G62" s="730"/>
      <c r="H62" s="730"/>
      <c r="I62" s="730"/>
      <c r="J62" s="730"/>
      <c r="K62" s="730"/>
      <c r="L62" s="730"/>
      <c r="M62" s="731"/>
      <c r="N62" s="476"/>
    </row>
    <row r="63" spans="2:18" ht="15" customHeight="1" x14ac:dyDescent="0.2">
      <c r="B63" s="734" t="s">
        <v>2</v>
      </c>
      <c r="C63" s="736"/>
      <c r="D63" s="734" t="s">
        <v>45</v>
      </c>
      <c r="E63" s="735"/>
      <c r="F63" s="735"/>
      <c r="G63" s="735"/>
      <c r="H63" s="735"/>
      <c r="I63" s="735"/>
      <c r="J63" s="735"/>
      <c r="K63" s="735"/>
      <c r="L63" s="735"/>
      <c r="M63" s="736"/>
      <c r="N63" s="475"/>
    </row>
    <row r="64" spans="2:18" ht="3.75" customHeight="1" thickBot="1" x14ac:dyDescent="0.25">
      <c r="B64" s="733"/>
      <c r="C64" s="731"/>
      <c r="D64" s="733"/>
      <c r="E64" s="730"/>
      <c r="F64" s="730"/>
      <c r="G64" s="730"/>
      <c r="H64" s="730"/>
      <c r="I64" s="730"/>
      <c r="J64" s="730"/>
      <c r="K64" s="730"/>
      <c r="L64" s="730"/>
      <c r="M64" s="731"/>
      <c r="N64" s="476"/>
    </row>
    <row r="65" spans="2:14" ht="27.75" customHeight="1" thickBot="1" x14ac:dyDescent="0.25">
      <c r="B65" s="175" t="s">
        <v>11</v>
      </c>
      <c r="C65" s="456" t="s">
        <v>4</v>
      </c>
      <c r="D65" s="441" t="s">
        <v>13</v>
      </c>
      <c r="E65" s="442" t="s">
        <v>28</v>
      </c>
      <c r="F65" s="443" t="s">
        <v>5</v>
      </c>
      <c r="G65" s="443" t="s">
        <v>6</v>
      </c>
      <c r="H65" s="444" t="s">
        <v>7</v>
      </c>
      <c r="I65" s="457" t="s">
        <v>89</v>
      </c>
      <c r="J65" s="457" t="s">
        <v>8</v>
      </c>
      <c r="K65" s="445" t="s">
        <v>105</v>
      </c>
      <c r="L65" s="445" t="s">
        <v>215</v>
      </c>
      <c r="M65" s="443" t="s">
        <v>9</v>
      </c>
      <c r="N65" s="441" t="s">
        <v>10</v>
      </c>
    </row>
    <row r="66" spans="2:14" ht="23.25" thickBot="1" x14ac:dyDescent="0.25">
      <c r="B66" s="460">
        <v>24</v>
      </c>
      <c r="C66" s="519" t="s">
        <v>46</v>
      </c>
      <c r="D66" s="466" t="s">
        <v>47</v>
      </c>
      <c r="E66" s="478">
        <v>431.2</v>
      </c>
      <c r="F66" s="478">
        <f>ROUND(E66*G66,0)</f>
        <v>6468</v>
      </c>
      <c r="G66" s="480">
        <v>15</v>
      </c>
      <c r="H66" s="480">
        <v>18</v>
      </c>
      <c r="I66" s="481">
        <f>ROUND((E66/4)*H66,0)</f>
        <v>1940</v>
      </c>
      <c r="J66" s="498">
        <v>0</v>
      </c>
      <c r="K66" s="508">
        <f t="shared" ref="K66:K67" si="15">ROUND((E66*2)*J66,0)</f>
        <v>0</v>
      </c>
      <c r="L66" s="499"/>
      <c r="M66" s="478">
        <f>F66+I66+K66</f>
        <v>8408</v>
      </c>
      <c r="N66" s="474"/>
    </row>
    <row r="67" spans="2:14" ht="23.25" thickBot="1" x14ac:dyDescent="0.25">
      <c r="B67" s="460">
        <v>25</v>
      </c>
      <c r="C67" s="519" t="s">
        <v>205</v>
      </c>
      <c r="D67" s="466" t="s">
        <v>154</v>
      </c>
      <c r="E67" s="478">
        <v>319.2</v>
      </c>
      <c r="F67" s="478">
        <f>ROUND(E67*G67,0)</f>
        <v>4788</v>
      </c>
      <c r="G67" s="480">
        <v>15</v>
      </c>
      <c r="H67" s="480">
        <v>0</v>
      </c>
      <c r="I67" s="481">
        <f>ROUND((E67/4)*H67,0)</f>
        <v>0</v>
      </c>
      <c r="J67" s="498">
        <v>0</v>
      </c>
      <c r="K67" s="508">
        <f t="shared" si="15"/>
        <v>0</v>
      </c>
      <c r="L67" s="499"/>
      <c r="M67" s="478">
        <f>F67+I67+K67</f>
        <v>4788</v>
      </c>
      <c r="N67" s="474"/>
    </row>
    <row r="68" spans="2:14" ht="21.75" customHeight="1" thickBot="1" x14ac:dyDescent="0.25">
      <c r="B68" s="441">
        <v>26</v>
      </c>
      <c r="C68" s="512" t="s">
        <v>48</v>
      </c>
      <c r="D68" s="485" t="s">
        <v>49</v>
      </c>
      <c r="E68" s="478">
        <v>319.2</v>
      </c>
      <c r="F68" s="478">
        <f>ROUND(E68*G68,0)</f>
        <v>4788</v>
      </c>
      <c r="G68" s="480">
        <v>15</v>
      </c>
      <c r="H68" s="480">
        <v>0</v>
      </c>
      <c r="I68" s="481">
        <f>ROUND((E68/4)*H68,0)</f>
        <v>0</v>
      </c>
      <c r="J68" s="478"/>
      <c r="K68" s="492"/>
      <c r="L68" s="486"/>
      <c r="M68" s="478">
        <f>F68+I68+K68</f>
        <v>4788</v>
      </c>
      <c r="N68" s="485"/>
    </row>
    <row r="69" spans="2:14" ht="21" customHeight="1" thickBot="1" x14ac:dyDescent="0.25">
      <c r="B69" s="441">
        <v>27</v>
      </c>
      <c r="C69" s="512" t="s">
        <v>153</v>
      </c>
      <c r="D69" s="494" t="s">
        <v>154</v>
      </c>
      <c r="E69" s="478">
        <v>416.66</v>
      </c>
      <c r="F69" s="478">
        <f>ROUND(E69*G69,0)</f>
        <v>6250</v>
      </c>
      <c r="G69" s="480">
        <v>15</v>
      </c>
      <c r="H69" s="480">
        <v>0</v>
      </c>
      <c r="I69" s="481">
        <f>ROUND((E69/4)*H69,0)</f>
        <v>0</v>
      </c>
      <c r="J69" s="478"/>
      <c r="K69" s="492"/>
      <c r="L69" s="486"/>
      <c r="M69" s="478">
        <f>F69+I69+K69</f>
        <v>6250</v>
      </c>
      <c r="N69" s="485"/>
    </row>
    <row r="70" spans="2:14" ht="23.25" thickBot="1" x14ac:dyDescent="0.25">
      <c r="B70" s="441">
        <v>28</v>
      </c>
      <c r="C70" s="512" t="s">
        <v>220</v>
      </c>
      <c r="D70" s="485" t="s">
        <v>49</v>
      </c>
      <c r="E70" s="478">
        <v>266.2</v>
      </c>
      <c r="F70" s="478">
        <f>ROUND(E70*G70,0)</f>
        <v>3993</v>
      </c>
      <c r="G70" s="480">
        <v>15</v>
      </c>
      <c r="H70" s="480">
        <v>0</v>
      </c>
      <c r="I70" s="481">
        <f>ROUND((E70/4)*H70,0)</f>
        <v>0</v>
      </c>
      <c r="J70" s="478"/>
      <c r="K70" s="492"/>
      <c r="L70" s="486"/>
      <c r="M70" s="478">
        <f>F70+I70+K70</f>
        <v>3993</v>
      </c>
      <c r="N70" s="485"/>
    </row>
    <row r="71" spans="2:14" ht="15.75" customHeight="1" thickBot="1" x14ac:dyDescent="0.25">
      <c r="B71" s="513"/>
      <c r="C71" s="484" t="s">
        <v>129</v>
      </c>
      <c r="D71" s="517"/>
      <c r="E71" s="517"/>
      <c r="F71" s="517"/>
      <c r="G71" s="517"/>
      <c r="H71" s="517"/>
      <c r="I71" s="517"/>
      <c r="J71" s="517"/>
      <c r="K71" s="517"/>
      <c r="L71" s="517"/>
      <c r="M71" s="515">
        <f>SUM(M66:M69)+M70</f>
        <v>28227</v>
      </c>
      <c r="N71" s="491"/>
    </row>
    <row r="72" spans="2:14" ht="15.75" customHeight="1" thickBot="1" x14ac:dyDescent="0.25">
      <c r="C72" s="471"/>
      <c r="L72" s="516"/>
    </row>
    <row r="73" spans="2:14" x14ac:dyDescent="0.2">
      <c r="B73" s="718"/>
      <c r="C73" s="719"/>
      <c r="D73" s="724" t="s">
        <v>0</v>
      </c>
      <c r="E73" s="724"/>
      <c r="F73" s="724"/>
      <c r="G73" s="724"/>
      <c r="H73" s="724"/>
      <c r="I73" s="724"/>
      <c r="J73" s="724"/>
      <c r="K73" s="724"/>
      <c r="L73" s="724"/>
      <c r="M73" s="725"/>
      <c r="N73" s="474"/>
    </row>
    <row r="74" spans="2:14" ht="11.25" customHeight="1" x14ac:dyDescent="0.2">
      <c r="B74" s="720"/>
      <c r="C74" s="721"/>
      <c r="D74" s="726"/>
      <c r="E74" s="726"/>
      <c r="F74" s="726"/>
      <c r="G74" s="726"/>
      <c r="H74" s="726"/>
      <c r="I74" s="726"/>
      <c r="J74" s="726"/>
      <c r="K74" s="726"/>
      <c r="L74" s="726"/>
      <c r="M74" s="727"/>
      <c r="N74" s="475"/>
    </row>
    <row r="75" spans="2:14" x14ac:dyDescent="0.2">
      <c r="B75" s="720"/>
      <c r="C75" s="721"/>
      <c r="D75" s="728" t="str">
        <f>D61</f>
        <v>PAGO QUINCENAL DEL 16 AL 30 DE JUNIO DE 2025</v>
      </c>
      <c r="E75" s="728"/>
      <c r="F75" s="728"/>
      <c r="G75" s="728"/>
      <c r="H75" s="728"/>
      <c r="I75" s="728"/>
      <c r="J75" s="728"/>
      <c r="K75" s="728"/>
      <c r="L75" s="728"/>
      <c r="M75" s="729"/>
      <c r="N75" s="475"/>
    </row>
    <row r="76" spans="2:14" ht="16.5" customHeight="1" thickBot="1" x14ac:dyDescent="0.25">
      <c r="B76" s="722"/>
      <c r="C76" s="723"/>
      <c r="D76" s="730"/>
      <c r="E76" s="730"/>
      <c r="F76" s="730"/>
      <c r="G76" s="730"/>
      <c r="H76" s="730"/>
      <c r="I76" s="730"/>
      <c r="J76" s="730"/>
      <c r="K76" s="730"/>
      <c r="L76" s="730"/>
      <c r="M76" s="731"/>
      <c r="N76" s="476"/>
    </row>
    <row r="77" spans="2:14" ht="15" customHeight="1" x14ac:dyDescent="0.2">
      <c r="B77" s="734" t="s">
        <v>2</v>
      </c>
      <c r="C77" s="736"/>
      <c r="D77" s="734" t="s">
        <v>52</v>
      </c>
      <c r="E77" s="735"/>
      <c r="F77" s="735"/>
      <c r="G77" s="735"/>
      <c r="H77" s="735"/>
      <c r="I77" s="735"/>
      <c r="J77" s="735"/>
      <c r="K77" s="735"/>
      <c r="L77" s="735"/>
      <c r="M77" s="736"/>
      <c r="N77" s="475"/>
    </row>
    <row r="78" spans="2:14" ht="15.75" customHeight="1" thickBot="1" x14ac:dyDescent="0.25">
      <c r="B78" s="733"/>
      <c r="C78" s="731"/>
      <c r="D78" s="733"/>
      <c r="E78" s="730"/>
      <c r="F78" s="730"/>
      <c r="G78" s="730"/>
      <c r="H78" s="730"/>
      <c r="I78" s="730"/>
      <c r="J78" s="730"/>
      <c r="K78" s="730"/>
      <c r="L78" s="730"/>
      <c r="M78" s="731"/>
      <c r="N78" s="476"/>
    </row>
    <row r="79" spans="2:14" ht="45.75" thickBot="1" x14ac:dyDescent="0.25">
      <c r="B79" s="176" t="s">
        <v>11</v>
      </c>
      <c r="C79" s="456" t="s">
        <v>4</v>
      </c>
      <c r="D79" s="441" t="s">
        <v>13</v>
      </c>
      <c r="E79" s="442" t="s">
        <v>28</v>
      </c>
      <c r="F79" s="443" t="s">
        <v>5</v>
      </c>
      <c r="G79" s="443" t="s">
        <v>6</v>
      </c>
      <c r="H79" s="444" t="s">
        <v>7</v>
      </c>
      <c r="I79" s="457" t="s">
        <v>89</v>
      </c>
      <c r="J79" s="457" t="s">
        <v>8</v>
      </c>
      <c r="K79" s="445" t="s">
        <v>105</v>
      </c>
      <c r="L79" s="445" t="s">
        <v>215</v>
      </c>
      <c r="M79" s="443" t="s">
        <v>9</v>
      </c>
      <c r="N79" s="441" t="s">
        <v>10</v>
      </c>
    </row>
    <row r="80" spans="2:14" ht="23.25" thickBot="1" x14ac:dyDescent="0.25">
      <c r="B80" s="441">
        <v>29</v>
      </c>
      <c r="C80" s="511" t="s">
        <v>139</v>
      </c>
      <c r="D80" s="494" t="s">
        <v>54</v>
      </c>
      <c r="E80" s="478">
        <v>319.2</v>
      </c>
      <c r="F80" s="478">
        <f>ROUND(E80*G80,0)</f>
        <v>4788</v>
      </c>
      <c r="G80" s="480">
        <v>15</v>
      </c>
      <c r="H80" s="480">
        <v>0</v>
      </c>
      <c r="I80" s="481">
        <f>ROUND((E80/4)*H80,0)</f>
        <v>0</v>
      </c>
      <c r="J80" s="478"/>
      <c r="K80" s="478"/>
      <c r="L80" s="486"/>
      <c r="M80" s="478">
        <f>F80+I80+K80</f>
        <v>4788</v>
      </c>
      <c r="N80" s="478"/>
    </row>
    <row r="81" spans="2:14" ht="18" customHeight="1" thickBot="1" x14ac:dyDescent="0.25">
      <c r="B81" s="513"/>
      <c r="C81" s="484" t="s">
        <v>129</v>
      </c>
      <c r="D81" s="737"/>
      <c r="E81" s="738"/>
      <c r="F81" s="738"/>
      <c r="G81" s="738"/>
      <c r="H81" s="738"/>
      <c r="I81" s="738"/>
      <c r="J81" s="738"/>
      <c r="K81" s="739"/>
      <c r="L81" s="514"/>
      <c r="M81" s="515">
        <f>M80</f>
        <v>4788</v>
      </c>
      <c r="N81" s="491"/>
    </row>
    <row r="82" spans="2:14" ht="18" customHeight="1" x14ac:dyDescent="0.2">
      <c r="C82" s="471"/>
      <c r="D82" s="470"/>
      <c r="E82" s="470"/>
      <c r="F82" s="470"/>
      <c r="G82" s="470"/>
      <c r="H82" s="470"/>
      <c r="I82" s="470"/>
      <c r="J82" s="470"/>
      <c r="K82" s="470"/>
      <c r="L82" s="516"/>
    </row>
    <row r="83" spans="2:14" ht="18" customHeight="1" x14ac:dyDescent="0.2">
      <c r="C83" s="471"/>
      <c r="D83" s="470"/>
      <c r="E83" s="470"/>
      <c r="F83" s="470"/>
      <c r="G83" s="470"/>
      <c r="H83" s="470"/>
      <c r="I83" s="470"/>
      <c r="J83" s="470"/>
      <c r="K83" s="470"/>
      <c r="L83" s="516"/>
    </row>
    <row r="84" spans="2:14" ht="18" customHeight="1" x14ac:dyDescent="0.2">
      <c r="C84" s="471"/>
      <c r="D84" s="470"/>
      <c r="E84" s="470"/>
      <c r="F84" s="470"/>
      <c r="G84" s="470"/>
      <c r="H84" s="470"/>
      <c r="I84" s="470"/>
      <c r="J84" s="470"/>
      <c r="K84" s="470"/>
      <c r="L84" s="516"/>
    </row>
    <row r="85" spans="2:14" ht="18" customHeight="1" x14ac:dyDescent="0.2">
      <c r="C85" s="471"/>
      <c r="D85" s="470"/>
      <c r="E85" s="470"/>
      <c r="F85" s="470"/>
      <c r="G85" s="470"/>
      <c r="H85" s="470"/>
      <c r="I85" s="470"/>
      <c r="J85" s="470"/>
      <c r="K85" s="470"/>
      <c r="L85" s="516"/>
    </row>
    <row r="86" spans="2:14" ht="18" customHeight="1" x14ac:dyDescent="0.2">
      <c r="C86" s="471"/>
      <c r="D86" s="470"/>
      <c r="E86" s="470"/>
      <c r="F86" s="470"/>
      <c r="G86" s="470"/>
      <c r="H86" s="470"/>
      <c r="I86" s="470"/>
      <c r="J86" s="470"/>
      <c r="K86" s="470"/>
      <c r="L86" s="516"/>
    </row>
    <row r="87" spans="2:14" ht="18" customHeight="1" thickBot="1" x14ac:dyDescent="0.25">
      <c r="C87" s="471"/>
      <c r="D87" s="470"/>
      <c r="E87" s="470"/>
      <c r="F87" s="470"/>
      <c r="G87" s="470"/>
      <c r="H87" s="470"/>
      <c r="I87" s="470"/>
      <c r="J87" s="470"/>
      <c r="K87" s="470"/>
      <c r="L87" s="516"/>
    </row>
    <row r="88" spans="2:14" x14ac:dyDescent="0.2">
      <c r="B88" s="718"/>
      <c r="C88" s="719"/>
      <c r="D88" s="724" t="s">
        <v>0</v>
      </c>
      <c r="E88" s="724"/>
      <c r="F88" s="724"/>
      <c r="G88" s="724"/>
      <c r="H88" s="724"/>
      <c r="I88" s="724"/>
      <c r="J88" s="724"/>
      <c r="K88" s="724"/>
      <c r="L88" s="724"/>
      <c r="M88" s="725"/>
      <c r="N88" s="474"/>
    </row>
    <row r="89" spans="2:14" ht="7.5" customHeight="1" x14ac:dyDescent="0.2">
      <c r="B89" s="720"/>
      <c r="C89" s="721"/>
      <c r="D89" s="726"/>
      <c r="E89" s="726"/>
      <c r="F89" s="726"/>
      <c r="G89" s="726"/>
      <c r="H89" s="726"/>
      <c r="I89" s="726"/>
      <c r="J89" s="726"/>
      <c r="K89" s="726"/>
      <c r="L89" s="726"/>
      <c r="M89" s="727"/>
      <c r="N89" s="475"/>
    </row>
    <row r="90" spans="2:14" x14ac:dyDescent="0.2">
      <c r="B90" s="720"/>
      <c r="C90" s="721"/>
      <c r="D90" s="728" t="str">
        <f>D75</f>
        <v>PAGO QUINCENAL DEL 16 AL 30 DE JUNIO DE 2025</v>
      </c>
      <c r="E90" s="728"/>
      <c r="F90" s="728"/>
      <c r="G90" s="728"/>
      <c r="H90" s="728"/>
      <c r="I90" s="728"/>
      <c r="J90" s="728"/>
      <c r="K90" s="728"/>
      <c r="L90" s="728"/>
      <c r="M90" s="729"/>
      <c r="N90" s="475"/>
    </row>
    <row r="91" spans="2:14" ht="15.75" customHeight="1" thickBot="1" x14ac:dyDescent="0.25">
      <c r="B91" s="722"/>
      <c r="C91" s="723"/>
      <c r="D91" s="730"/>
      <c r="E91" s="730"/>
      <c r="F91" s="730"/>
      <c r="G91" s="730"/>
      <c r="H91" s="730"/>
      <c r="I91" s="730"/>
      <c r="J91" s="730"/>
      <c r="K91" s="730"/>
      <c r="L91" s="730"/>
      <c r="M91" s="731"/>
      <c r="N91" s="476"/>
    </row>
    <row r="92" spans="2:14" ht="15" customHeight="1" x14ac:dyDescent="0.2">
      <c r="B92" s="734" t="s">
        <v>2</v>
      </c>
      <c r="C92" s="736"/>
      <c r="D92" s="734" t="s">
        <v>55</v>
      </c>
      <c r="E92" s="735"/>
      <c r="F92" s="735"/>
      <c r="G92" s="735"/>
      <c r="H92" s="735"/>
      <c r="I92" s="735"/>
      <c r="J92" s="735"/>
      <c r="K92" s="735"/>
      <c r="L92" s="735"/>
      <c r="M92" s="736"/>
      <c r="N92" s="475"/>
    </row>
    <row r="93" spans="2:14" ht="6.75" customHeight="1" thickBot="1" x14ac:dyDescent="0.25">
      <c r="B93" s="733"/>
      <c r="C93" s="731"/>
      <c r="D93" s="733"/>
      <c r="E93" s="730"/>
      <c r="F93" s="730"/>
      <c r="G93" s="730"/>
      <c r="H93" s="730"/>
      <c r="I93" s="730"/>
      <c r="J93" s="730"/>
      <c r="K93" s="730"/>
      <c r="L93" s="730"/>
      <c r="M93" s="731"/>
      <c r="N93" s="476"/>
    </row>
    <row r="94" spans="2:14" ht="45.75" thickBot="1" x14ac:dyDescent="0.25">
      <c r="B94" s="176" t="s">
        <v>11</v>
      </c>
      <c r="C94" s="456" t="s">
        <v>4</v>
      </c>
      <c r="D94" s="441" t="s">
        <v>13</v>
      </c>
      <c r="E94" s="442" t="s">
        <v>28</v>
      </c>
      <c r="F94" s="443" t="s">
        <v>5</v>
      </c>
      <c r="G94" s="443" t="s">
        <v>6</v>
      </c>
      <c r="H94" s="444" t="s">
        <v>7</v>
      </c>
      <c r="I94" s="457" t="s">
        <v>89</v>
      </c>
      <c r="J94" s="457" t="s">
        <v>8</v>
      </c>
      <c r="K94" s="445" t="s">
        <v>105</v>
      </c>
      <c r="L94" s="445" t="s">
        <v>215</v>
      </c>
      <c r="M94" s="443" t="s">
        <v>9</v>
      </c>
      <c r="N94" s="441" t="s">
        <v>10</v>
      </c>
    </row>
    <row r="95" spans="2:14" ht="23.25" thickBot="1" x14ac:dyDescent="0.25">
      <c r="B95" s="460">
        <v>30</v>
      </c>
      <c r="C95" s="507" t="s">
        <v>56</v>
      </c>
      <c r="D95" s="466" t="s">
        <v>57</v>
      </c>
      <c r="E95" s="508">
        <v>319.2</v>
      </c>
      <c r="F95" s="508">
        <f>ROUND(E95*G95,0)</f>
        <v>4788</v>
      </c>
      <c r="G95" s="509">
        <v>15</v>
      </c>
      <c r="H95" s="509"/>
      <c r="I95" s="481"/>
      <c r="J95" s="508"/>
      <c r="K95" s="508"/>
      <c r="L95" s="481"/>
      <c r="M95" s="508">
        <f>F95+I95+K95</f>
        <v>4788</v>
      </c>
      <c r="N95" s="474"/>
    </row>
    <row r="96" spans="2:14" ht="23.25" thickBot="1" x14ac:dyDescent="0.25">
      <c r="B96" s="456">
        <v>31</v>
      </c>
      <c r="C96" s="520" t="s">
        <v>204</v>
      </c>
      <c r="D96" s="494" t="s">
        <v>57</v>
      </c>
      <c r="E96" s="478">
        <v>200</v>
      </c>
      <c r="F96" s="478">
        <f>ROUND(E96*G96,0)</f>
        <v>3000</v>
      </c>
      <c r="G96" s="480">
        <v>15</v>
      </c>
      <c r="H96" s="480"/>
      <c r="I96" s="486"/>
      <c r="J96" s="478"/>
      <c r="K96" s="478"/>
      <c r="L96" s="486"/>
      <c r="M96" s="478">
        <f>F96+I96+K96</f>
        <v>3000</v>
      </c>
      <c r="N96" s="485"/>
    </row>
    <row r="97" spans="2:14" ht="21.75" customHeight="1" thickBot="1" x14ac:dyDescent="0.25">
      <c r="B97" s="521"/>
      <c r="C97" s="522" t="s">
        <v>129</v>
      </c>
      <c r="D97" s="722"/>
      <c r="E97" s="723"/>
      <c r="F97" s="723"/>
      <c r="G97" s="723"/>
      <c r="H97" s="723"/>
      <c r="I97" s="723"/>
      <c r="J97" s="723"/>
      <c r="K97" s="740"/>
      <c r="L97" s="523"/>
      <c r="M97" s="524">
        <f>M95+M96</f>
        <v>7788</v>
      </c>
      <c r="N97" s="525"/>
    </row>
    <row r="98" spans="2:14" ht="22.5" customHeight="1" thickBot="1" x14ac:dyDescent="0.25">
      <c r="C98" s="471"/>
      <c r="D98" s="470"/>
      <c r="E98" s="470"/>
      <c r="F98" s="470"/>
      <c r="G98" s="470"/>
      <c r="H98" s="470"/>
      <c r="I98" s="470"/>
      <c r="J98" s="470"/>
      <c r="K98" s="470"/>
      <c r="L98" s="516"/>
    </row>
    <row r="99" spans="2:14" ht="5.25" hidden="1" customHeight="1" x14ac:dyDescent="0.2">
      <c r="C99" s="471"/>
      <c r="D99" s="470"/>
      <c r="E99" s="470"/>
      <c r="F99" s="470"/>
      <c r="G99" s="470"/>
      <c r="H99" s="470"/>
      <c r="I99" s="470"/>
      <c r="J99" s="470"/>
      <c r="K99" s="470"/>
      <c r="L99" s="516"/>
    </row>
    <row r="100" spans="2:14" x14ac:dyDescent="0.2">
      <c r="B100" s="718"/>
      <c r="C100" s="719"/>
      <c r="D100" s="724" t="s">
        <v>0</v>
      </c>
      <c r="E100" s="724"/>
      <c r="F100" s="724"/>
      <c r="G100" s="724"/>
      <c r="H100" s="724"/>
      <c r="I100" s="724"/>
      <c r="J100" s="724"/>
      <c r="K100" s="724"/>
      <c r="L100" s="724"/>
      <c r="M100" s="725"/>
      <c r="N100" s="474"/>
    </row>
    <row r="101" spans="2:14" x14ac:dyDescent="0.2">
      <c r="B101" s="720"/>
      <c r="C101" s="721"/>
      <c r="D101" s="726"/>
      <c r="E101" s="726"/>
      <c r="F101" s="726"/>
      <c r="G101" s="726"/>
      <c r="H101" s="726"/>
      <c r="I101" s="726"/>
      <c r="J101" s="726"/>
      <c r="K101" s="726"/>
      <c r="L101" s="726"/>
      <c r="M101" s="727"/>
      <c r="N101" s="475"/>
    </row>
    <row r="102" spans="2:14" x14ac:dyDescent="0.2">
      <c r="B102" s="720"/>
      <c r="C102" s="721"/>
      <c r="D102" s="728" t="str">
        <f>D90</f>
        <v>PAGO QUINCENAL DEL 16 AL 30 DE JUNIO DE 2025</v>
      </c>
      <c r="E102" s="728"/>
      <c r="F102" s="728"/>
      <c r="G102" s="728"/>
      <c r="H102" s="728"/>
      <c r="I102" s="728"/>
      <c r="J102" s="728"/>
      <c r="K102" s="728"/>
      <c r="L102" s="728"/>
      <c r="M102" s="729"/>
      <c r="N102" s="475"/>
    </row>
    <row r="103" spans="2:14" ht="6" customHeight="1" thickBot="1" x14ac:dyDescent="0.25">
      <c r="B103" s="722"/>
      <c r="C103" s="723"/>
      <c r="D103" s="730"/>
      <c r="E103" s="730"/>
      <c r="F103" s="730"/>
      <c r="G103" s="730"/>
      <c r="H103" s="730"/>
      <c r="I103" s="730"/>
      <c r="J103" s="730"/>
      <c r="K103" s="730"/>
      <c r="L103" s="730"/>
      <c r="M103" s="731"/>
      <c r="N103" s="476"/>
    </row>
    <row r="104" spans="2:14" ht="15" customHeight="1" x14ac:dyDescent="0.2">
      <c r="B104" s="734" t="s">
        <v>2</v>
      </c>
      <c r="C104" s="736"/>
      <c r="D104" s="734" t="s">
        <v>142</v>
      </c>
      <c r="E104" s="735"/>
      <c r="F104" s="735"/>
      <c r="G104" s="735"/>
      <c r="H104" s="735"/>
      <c r="I104" s="735"/>
      <c r="J104" s="735"/>
      <c r="K104" s="735"/>
      <c r="L104" s="735"/>
      <c r="M104" s="736"/>
      <c r="N104" s="475"/>
    </row>
    <row r="105" spans="2:14" ht="7.5" customHeight="1" thickBot="1" x14ac:dyDescent="0.25">
      <c r="B105" s="733"/>
      <c r="C105" s="731"/>
      <c r="D105" s="733"/>
      <c r="E105" s="730"/>
      <c r="F105" s="730"/>
      <c r="G105" s="730"/>
      <c r="H105" s="730"/>
      <c r="I105" s="730"/>
      <c r="J105" s="730"/>
      <c r="K105" s="730"/>
      <c r="L105" s="730"/>
      <c r="M105" s="731"/>
      <c r="N105" s="476"/>
    </row>
    <row r="106" spans="2:14" ht="40.5" customHeight="1" thickBot="1" x14ac:dyDescent="0.25">
      <c r="B106" s="176" t="s">
        <v>11</v>
      </c>
      <c r="C106" s="456" t="s">
        <v>4</v>
      </c>
      <c r="D106" s="441" t="s">
        <v>13</v>
      </c>
      <c r="E106" s="442" t="s">
        <v>28</v>
      </c>
      <c r="F106" s="443" t="s">
        <v>5</v>
      </c>
      <c r="G106" s="443" t="s">
        <v>6</v>
      </c>
      <c r="H106" s="444" t="s">
        <v>7</v>
      </c>
      <c r="I106" s="457" t="s">
        <v>89</v>
      </c>
      <c r="J106" s="457" t="s">
        <v>8</v>
      </c>
      <c r="K106" s="445" t="s">
        <v>105</v>
      </c>
      <c r="L106" s="445" t="s">
        <v>215</v>
      </c>
      <c r="M106" s="443" t="s">
        <v>9</v>
      </c>
      <c r="N106" s="441" t="s">
        <v>10</v>
      </c>
    </row>
    <row r="107" spans="2:14" ht="39" customHeight="1" thickBot="1" x14ac:dyDescent="0.25">
      <c r="B107" s="441">
        <v>32</v>
      </c>
      <c r="C107" s="512" t="s">
        <v>143</v>
      </c>
      <c r="D107" s="494" t="s">
        <v>144</v>
      </c>
      <c r="E107" s="478">
        <f>6732.4/15</f>
        <v>448.82666666666665</v>
      </c>
      <c r="F107" s="478">
        <f>ROUND(E107*G107,0)</f>
        <v>4488</v>
      </c>
      <c r="G107" s="480">
        <v>10</v>
      </c>
      <c r="H107" s="480"/>
      <c r="I107" s="486"/>
      <c r="J107" s="478"/>
      <c r="K107" s="478"/>
      <c r="L107" s="486"/>
      <c r="M107" s="478">
        <f>F107+I107+K107</f>
        <v>4488</v>
      </c>
      <c r="N107" s="485"/>
    </row>
    <row r="108" spans="2:14" ht="30" customHeight="1" thickBot="1" x14ac:dyDescent="0.25">
      <c r="B108" s="441">
        <v>33</v>
      </c>
      <c r="C108" s="175" t="s">
        <v>155</v>
      </c>
      <c r="D108" s="494" t="s">
        <v>156</v>
      </c>
      <c r="E108" s="478">
        <v>432.16</v>
      </c>
      <c r="F108" s="478">
        <f>ROUND(E108*G108,0)</f>
        <v>6482</v>
      </c>
      <c r="G108" s="480">
        <v>15</v>
      </c>
      <c r="H108" s="480"/>
      <c r="I108" s="486"/>
      <c r="J108" s="478"/>
      <c r="K108" s="478"/>
      <c r="L108" s="486"/>
      <c r="M108" s="478">
        <f>F108+I108+K108</f>
        <v>6482</v>
      </c>
      <c r="N108" s="485"/>
    </row>
    <row r="109" spans="2:14" ht="26.25" customHeight="1" thickBot="1" x14ac:dyDescent="0.25">
      <c r="B109" s="456"/>
      <c r="C109" s="175" t="s">
        <v>129</v>
      </c>
      <c r="D109" s="250"/>
      <c r="E109" s="486"/>
      <c r="F109" s="486"/>
      <c r="G109" s="493"/>
      <c r="H109" s="493"/>
      <c r="I109" s="486"/>
      <c r="J109" s="486"/>
      <c r="K109" s="486"/>
      <c r="L109" s="486"/>
      <c r="M109" s="526">
        <f>M107+M108</f>
        <v>10970</v>
      </c>
      <c r="N109" s="491"/>
    </row>
    <row r="110" spans="2:14" ht="26.25" customHeight="1" x14ac:dyDescent="0.2">
      <c r="B110" s="504"/>
      <c r="C110" s="505"/>
      <c r="D110" s="527"/>
      <c r="E110" s="472"/>
      <c r="F110" s="472"/>
      <c r="G110" s="470"/>
      <c r="H110" s="470"/>
      <c r="I110" s="472"/>
      <c r="J110" s="472"/>
      <c r="K110" s="472"/>
      <c r="L110" s="473"/>
    </row>
    <row r="111" spans="2:14" ht="26.25" customHeight="1" x14ac:dyDescent="0.2">
      <c r="B111" s="504"/>
      <c r="C111" s="505"/>
      <c r="D111" s="527"/>
      <c r="E111" s="472"/>
      <c r="F111" s="472"/>
      <c r="G111" s="470"/>
      <c r="H111" s="470"/>
      <c r="I111" s="472"/>
      <c r="J111" s="472"/>
      <c r="K111" s="472"/>
      <c r="L111" s="473"/>
    </row>
    <row r="112" spans="2:14" ht="26.25" customHeight="1" x14ac:dyDescent="0.2">
      <c r="B112" s="504"/>
      <c r="C112" s="505"/>
      <c r="D112" s="527"/>
      <c r="E112" s="472"/>
      <c r="F112" s="472"/>
      <c r="G112" s="470"/>
      <c r="H112" s="470"/>
      <c r="I112" s="472"/>
      <c r="J112" s="472"/>
      <c r="K112" s="472"/>
      <c r="L112" s="473"/>
    </row>
    <row r="113" spans="2:14" ht="26.25" customHeight="1" x14ac:dyDescent="0.2">
      <c r="B113" s="504"/>
      <c r="C113" s="505"/>
      <c r="D113" s="527"/>
      <c r="E113" s="472"/>
      <c r="F113" s="472"/>
      <c r="G113" s="470"/>
      <c r="H113" s="470"/>
      <c r="I113" s="472"/>
      <c r="J113" s="472"/>
      <c r="K113" s="472"/>
      <c r="L113" s="473"/>
    </row>
    <row r="114" spans="2:14" ht="13.5" customHeight="1" thickBot="1" x14ac:dyDescent="0.25">
      <c r="B114" s="504"/>
      <c r="C114" s="505"/>
      <c r="D114" s="527"/>
      <c r="E114" s="472"/>
      <c r="F114" s="472"/>
      <c r="G114" s="470"/>
      <c r="H114" s="470"/>
      <c r="I114" s="472"/>
      <c r="J114" s="472"/>
      <c r="K114" s="472"/>
      <c r="L114" s="473"/>
    </row>
    <row r="115" spans="2:14" ht="3.75" hidden="1" customHeight="1" x14ac:dyDescent="0.2">
      <c r="B115" s="504"/>
      <c r="C115" s="505"/>
      <c r="D115" s="527"/>
      <c r="E115" s="472"/>
      <c r="F115" s="472"/>
      <c r="G115" s="470"/>
      <c r="H115" s="470"/>
      <c r="I115" s="472"/>
      <c r="J115" s="472"/>
      <c r="K115" s="472"/>
      <c r="L115" s="473"/>
    </row>
    <row r="116" spans="2:14" x14ac:dyDescent="0.2">
      <c r="B116" s="718"/>
      <c r="C116" s="719"/>
      <c r="D116" s="724" t="s">
        <v>0</v>
      </c>
      <c r="E116" s="724"/>
      <c r="F116" s="724"/>
      <c r="G116" s="724"/>
      <c r="H116" s="724"/>
      <c r="I116" s="724"/>
      <c r="J116" s="724"/>
      <c r="K116" s="724"/>
      <c r="L116" s="724"/>
      <c r="M116" s="725"/>
      <c r="N116" s="474"/>
    </row>
    <row r="117" spans="2:14" ht="7.5" customHeight="1" x14ac:dyDescent="0.2">
      <c r="B117" s="720"/>
      <c r="C117" s="721"/>
      <c r="D117" s="726"/>
      <c r="E117" s="726"/>
      <c r="F117" s="726"/>
      <c r="G117" s="726"/>
      <c r="H117" s="726"/>
      <c r="I117" s="726"/>
      <c r="J117" s="726"/>
      <c r="K117" s="726"/>
      <c r="L117" s="726"/>
      <c r="M117" s="727"/>
      <c r="N117" s="475"/>
    </row>
    <row r="118" spans="2:14" x14ac:dyDescent="0.2">
      <c r="B118" s="720"/>
      <c r="C118" s="721"/>
      <c r="D118" s="728" t="str">
        <f>D102</f>
        <v>PAGO QUINCENAL DEL 16 AL 30 DE JUNIO DE 2025</v>
      </c>
      <c r="E118" s="728"/>
      <c r="F118" s="728"/>
      <c r="G118" s="728"/>
      <c r="H118" s="728"/>
      <c r="I118" s="728"/>
      <c r="J118" s="728"/>
      <c r="K118" s="728"/>
      <c r="L118" s="728"/>
      <c r="M118" s="729"/>
      <c r="N118" s="475"/>
    </row>
    <row r="119" spans="2:14" ht="4.5" customHeight="1" thickBot="1" x14ac:dyDescent="0.25">
      <c r="B119" s="722"/>
      <c r="C119" s="723"/>
      <c r="D119" s="730"/>
      <c r="E119" s="730"/>
      <c r="F119" s="730"/>
      <c r="G119" s="730"/>
      <c r="H119" s="730"/>
      <c r="I119" s="730"/>
      <c r="J119" s="730"/>
      <c r="K119" s="730"/>
      <c r="L119" s="730"/>
      <c r="M119" s="731"/>
      <c r="N119" s="476"/>
    </row>
    <row r="120" spans="2:14" ht="15" customHeight="1" x14ac:dyDescent="0.2">
      <c r="B120" s="734" t="s">
        <v>2</v>
      </c>
      <c r="C120" s="736"/>
      <c r="D120" s="734" t="s">
        <v>60</v>
      </c>
      <c r="E120" s="735"/>
      <c r="F120" s="735"/>
      <c r="G120" s="735"/>
      <c r="H120" s="735"/>
      <c r="I120" s="735"/>
      <c r="J120" s="735"/>
      <c r="K120" s="735"/>
      <c r="L120" s="735"/>
      <c r="M120" s="736"/>
      <c r="N120" s="475"/>
    </row>
    <row r="121" spans="2:14" ht="4.5" customHeight="1" thickBot="1" x14ac:dyDescent="0.25">
      <c r="B121" s="733"/>
      <c r="C121" s="731"/>
      <c r="D121" s="733"/>
      <c r="E121" s="730"/>
      <c r="F121" s="730"/>
      <c r="G121" s="730"/>
      <c r="H121" s="730"/>
      <c r="I121" s="730"/>
      <c r="J121" s="730"/>
      <c r="K121" s="730"/>
      <c r="L121" s="730"/>
      <c r="M121" s="731"/>
      <c r="N121" s="476"/>
    </row>
    <row r="122" spans="2:14" ht="45.75" thickBot="1" x14ac:dyDescent="0.25">
      <c r="B122" s="176" t="s">
        <v>11</v>
      </c>
      <c r="C122" s="456" t="s">
        <v>4</v>
      </c>
      <c r="D122" s="441" t="s">
        <v>13</v>
      </c>
      <c r="E122" s="442" t="s">
        <v>28</v>
      </c>
      <c r="F122" s="443" t="s">
        <v>5</v>
      </c>
      <c r="G122" s="443" t="s">
        <v>6</v>
      </c>
      <c r="H122" s="444" t="s">
        <v>7</v>
      </c>
      <c r="I122" s="457" t="s">
        <v>89</v>
      </c>
      <c r="J122" s="457" t="s">
        <v>8</v>
      </c>
      <c r="K122" s="445" t="s">
        <v>105</v>
      </c>
      <c r="L122" s="445" t="s">
        <v>215</v>
      </c>
      <c r="M122" s="443" t="s">
        <v>9</v>
      </c>
      <c r="N122" s="441" t="s">
        <v>10</v>
      </c>
    </row>
    <row r="123" spans="2:14" ht="34.5" thickBot="1" x14ac:dyDescent="0.25">
      <c r="B123" s="460">
        <v>34</v>
      </c>
      <c r="C123" s="519" t="s">
        <v>61</v>
      </c>
      <c r="D123" s="466" t="s">
        <v>62</v>
      </c>
      <c r="E123" s="478">
        <f>5075/15</f>
        <v>338.33333333333331</v>
      </c>
      <c r="F123" s="478">
        <f t="shared" ref="F123:F128" si="16">ROUND(E123*G123,0)</f>
        <v>5075</v>
      </c>
      <c r="G123" s="509">
        <v>15</v>
      </c>
      <c r="H123" s="509"/>
      <c r="I123" s="481"/>
      <c r="J123" s="478"/>
      <c r="K123" s="508"/>
      <c r="L123" s="481"/>
      <c r="M123" s="508">
        <f t="shared" ref="M123:M128" si="17">F123+I123+K123</f>
        <v>5075</v>
      </c>
      <c r="N123" s="474"/>
    </row>
    <row r="124" spans="2:14" ht="34.5" thickBot="1" x14ac:dyDescent="0.25">
      <c r="B124" s="460">
        <v>35</v>
      </c>
      <c r="C124" s="519" t="s">
        <v>224</v>
      </c>
      <c r="D124" s="466" t="s">
        <v>62</v>
      </c>
      <c r="E124" s="478">
        <v>283.33</v>
      </c>
      <c r="F124" s="478">
        <f t="shared" si="16"/>
        <v>4250</v>
      </c>
      <c r="G124" s="509">
        <v>15</v>
      </c>
      <c r="H124" s="509"/>
      <c r="I124" s="481"/>
      <c r="J124" s="478"/>
      <c r="K124" s="508"/>
      <c r="L124" s="481"/>
      <c r="M124" s="508">
        <f t="shared" si="17"/>
        <v>4250</v>
      </c>
      <c r="N124" s="474"/>
    </row>
    <row r="125" spans="2:14" ht="34.5" thickBot="1" x14ac:dyDescent="0.25">
      <c r="B125" s="460">
        <v>36</v>
      </c>
      <c r="C125" s="507" t="s">
        <v>207</v>
      </c>
      <c r="D125" s="466" t="s">
        <v>62</v>
      </c>
      <c r="E125" s="478">
        <v>283.33</v>
      </c>
      <c r="F125" s="478">
        <f t="shared" si="16"/>
        <v>4250</v>
      </c>
      <c r="G125" s="509">
        <v>15</v>
      </c>
      <c r="H125" s="509"/>
      <c r="I125" s="481"/>
      <c r="J125" s="478"/>
      <c r="K125" s="508"/>
      <c r="L125" s="481"/>
      <c r="M125" s="508">
        <f t="shared" si="17"/>
        <v>4250</v>
      </c>
      <c r="N125" s="474"/>
    </row>
    <row r="126" spans="2:14" ht="34.5" thickBot="1" x14ac:dyDescent="0.25">
      <c r="B126" s="460">
        <v>37</v>
      </c>
      <c r="C126" s="507" t="s">
        <v>208</v>
      </c>
      <c r="D126" s="466" t="s">
        <v>62</v>
      </c>
      <c r="E126" s="478">
        <v>283.33</v>
      </c>
      <c r="F126" s="478">
        <f t="shared" si="16"/>
        <v>4250</v>
      </c>
      <c r="G126" s="509">
        <v>15</v>
      </c>
      <c r="H126" s="509"/>
      <c r="I126" s="481"/>
      <c r="J126" s="478"/>
      <c r="K126" s="508"/>
      <c r="L126" s="481"/>
      <c r="M126" s="508">
        <f t="shared" si="17"/>
        <v>4250</v>
      </c>
      <c r="N126" s="474"/>
    </row>
    <row r="127" spans="2:14" ht="34.5" thickBot="1" x14ac:dyDescent="0.25">
      <c r="B127" s="460">
        <v>38</v>
      </c>
      <c r="C127" s="507" t="s">
        <v>209</v>
      </c>
      <c r="D127" s="466" t="s">
        <v>62</v>
      </c>
      <c r="E127" s="478">
        <v>283.33</v>
      </c>
      <c r="F127" s="478">
        <f t="shared" si="16"/>
        <v>4250</v>
      </c>
      <c r="G127" s="509">
        <v>15</v>
      </c>
      <c r="H127" s="509"/>
      <c r="I127" s="481"/>
      <c r="J127" s="478"/>
      <c r="K127" s="508"/>
      <c r="L127" s="481"/>
      <c r="M127" s="508">
        <f t="shared" si="17"/>
        <v>4250</v>
      </c>
      <c r="N127" s="474"/>
    </row>
    <row r="128" spans="2:14" ht="27.75" customHeight="1" thickBot="1" x14ac:dyDescent="0.25">
      <c r="B128" s="441">
        <v>39</v>
      </c>
      <c r="C128" s="511" t="s">
        <v>140</v>
      </c>
      <c r="D128" s="494" t="s">
        <v>64</v>
      </c>
      <c r="E128" s="478">
        <f>3662.4/15</f>
        <v>244.16</v>
      </c>
      <c r="F128" s="478">
        <f t="shared" si="16"/>
        <v>3662</v>
      </c>
      <c r="G128" s="480">
        <v>15</v>
      </c>
      <c r="H128" s="480"/>
      <c r="I128" s="486"/>
      <c r="J128" s="478"/>
      <c r="K128" s="478"/>
      <c r="L128" s="486"/>
      <c r="M128" s="478">
        <f t="shared" si="17"/>
        <v>3662</v>
      </c>
      <c r="N128" s="485"/>
    </row>
    <row r="129" spans="2:14" ht="17.25" customHeight="1" thickBot="1" x14ac:dyDescent="0.25">
      <c r="B129" s="456"/>
      <c r="C129" s="484" t="s">
        <v>129</v>
      </c>
      <c r="D129" s="250"/>
      <c r="E129" s="486"/>
      <c r="F129" s="486"/>
      <c r="G129" s="493"/>
      <c r="H129" s="493"/>
      <c r="I129" s="486"/>
      <c r="J129" s="486"/>
      <c r="K129" s="486"/>
      <c r="L129" s="486"/>
      <c r="M129" s="526">
        <f>SUM(M123:M128)</f>
        <v>25737</v>
      </c>
      <c r="N129" s="491"/>
    </row>
    <row r="130" spans="2:14" ht="17.25" customHeight="1" x14ac:dyDescent="0.2">
      <c r="B130" s="504"/>
      <c r="C130" s="471"/>
      <c r="D130" s="527"/>
      <c r="E130" s="472"/>
      <c r="F130" s="472"/>
      <c r="G130" s="470"/>
      <c r="H130" s="470"/>
      <c r="I130" s="472"/>
      <c r="J130" s="472"/>
      <c r="K130" s="472"/>
      <c r="L130" s="473"/>
    </row>
    <row r="131" spans="2:14" ht="1.5" customHeight="1" thickBot="1" x14ac:dyDescent="0.25"/>
    <row r="132" spans="2:14" x14ac:dyDescent="0.2">
      <c r="B132" s="718"/>
      <c r="C132" s="719"/>
      <c r="D132" s="724" t="s">
        <v>0</v>
      </c>
      <c r="E132" s="724"/>
      <c r="F132" s="724"/>
      <c r="G132" s="724"/>
      <c r="H132" s="724"/>
      <c r="I132" s="724"/>
      <c r="J132" s="724"/>
      <c r="K132" s="724"/>
      <c r="L132" s="724"/>
      <c r="M132" s="725"/>
      <c r="N132" s="474"/>
    </row>
    <row r="133" spans="2:14" x14ac:dyDescent="0.2">
      <c r="B133" s="720"/>
      <c r="C133" s="721"/>
      <c r="D133" s="726"/>
      <c r="E133" s="726"/>
      <c r="F133" s="726"/>
      <c r="G133" s="726"/>
      <c r="H133" s="726"/>
      <c r="I133" s="726"/>
      <c r="J133" s="726"/>
      <c r="K133" s="726"/>
      <c r="L133" s="726"/>
      <c r="M133" s="727"/>
      <c r="N133" s="475"/>
    </row>
    <row r="134" spans="2:14" x14ac:dyDescent="0.2">
      <c r="B134" s="720"/>
      <c r="C134" s="721"/>
      <c r="D134" s="728" t="str">
        <f>D118</f>
        <v>PAGO QUINCENAL DEL 16 AL 30 DE JUNIO DE 2025</v>
      </c>
      <c r="E134" s="728"/>
      <c r="F134" s="728"/>
      <c r="G134" s="728"/>
      <c r="H134" s="728"/>
      <c r="I134" s="728"/>
      <c r="J134" s="728"/>
      <c r="K134" s="728"/>
      <c r="L134" s="728"/>
      <c r="M134" s="729"/>
      <c r="N134" s="475"/>
    </row>
    <row r="135" spans="2:14" ht="12" customHeight="1" thickBot="1" x14ac:dyDescent="0.25">
      <c r="B135" s="722"/>
      <c r="C135" s="723"/>
      <c r="D135" s="730"/>
      <c r="E135" s="730"/>
      <c r="F135" s="730"/>
      <c r="G135" s="730"/>
      <c r="H135" s="730"/>
      <c r="I135" s="730"/>
      <c r="J135" s="730"/>
      <c r="K135" s="730"/>
      <c r="L135" s="730"/>
      <c r="M135" s="731"/>
      <c r="N135" s="476"/>
    </row>
    <row r="136" spans="2:14" ht="15" customHeight="1" x14ac:dyDescent="0.2">
      <c r="B136" s="734" t="s">
        <v>2</v>
      </c>
      <c r="C136" s="736"/>
      <c r="D136" s="734" t="s">
        <v>65</v>
      </c>
      <c r="E136" s="735"/>
      <c r="F136" s="735"/>
      <c r="G136" s="735"/>
      <c r="H136" s="735"/>
      <c r="I136" s="735"/>
      <c r="J136" s="735"/>
      <c r="K136" s="735"/>
      <c r="L136" s="735"/>
      <c r="M136" s="736"/>
      <c r="N136" s="475"/>
    </row>
    <row r="137" spans="2:14" ht="15.75" customHeight="1" thickBot="1" x14ac:dyDescent="0.25">
      <c r="B137" s="733"/>
      <c r="C137" s="731"/>
      <c r="D137" s="733"/>
      <c r="E137" s="730"/>
      <c r="F137" s="730"/>
      <c r="G137" s="730"/>
      <c r="H137" s="730"/>
      <c r="I137" s="730"/>
      <c r="J137" s="730"/>
      <c r="K137" s="730"/>
      <c r="L137" s="730"/>
      <c r="M137" s="731"/>
      <c r="N137" s="476"/>
    </row>
    <row r="138" spans="2:14" ht="45.75" thickBot="1" x14ac:dyDescent="0.25">
      <c r="B138" s="176" t="s">
        <v>11</v>
      </c>
      <c r="C138" s="456" t="s">
        <v>4</v>
      </c>
      <c r="D138" s="441" t="s">
        <v>13</v>
      </c>
      <c r="E138" s="442" t="s">
        <v>28</v>
      </c>
      <c r="F138" s="443" t="s">
        <v>5</v>
      </c>
      <c r="G138" s="443" t="s">
        <v>6</v>
      </c>
      <c r="H138" s="444" t="s">
        <v>7</v>
      </c>
      <c r="I138" s="442" t="s">
        <v>89</v>
      </c>
      <c r="J138" s="444" t="s">
        <v>8</v>
      </c>
      <c r="K138" s="445" t="s">
        <v>105</v>
      </c>
      <c r="L138" s="445" t="s">
        <v>215</v>
      </c>
      <c r="M138" s="443" t="s">
        <v>9</v>
      </c>
      <c r="N138" s="441" t="s">
        <v>10</v>
      </c>
    </row>
    <row r="139" spans="2:14" ht="24" customHeight="1" thickBot="1" x14ac:dyDescent="0.25">
      <c r="B139" s="460">
        <v>40</v>
      </c>
      <c r="C139" s="519" t="s">
        <v>66</v>
      </c>
      <c r="D139" s="466" t="s">
        <v>67</v>
      </c>
      <c r="E139" s="478">
        <v>330.33333333333331</v>
      </c>
      <c r="F139" s="478">
        <f>ROUND(E139*G139,0)</f>
        <v>4955</v>
      </c>
      <c r="G139" s="509">
        <v>15</v>
      </c>
      <c r="H139" s="509"/>
      <c r="I139" s="481"/>
      <c r="J139" s="498">
        <v>0</v>
      </c>
      <c r="K139" s="508">
        <f>ROUND((E139*2)*J139,0)</f>
        <v>0</v>
      </c>
      <c r="L139" s="478"/>
      <c r="M139" s="478">
        <f>F139+I139+K139</f>
        <v>4955</v>
      </c>
      <c r="N139" s="508"/>
    </row>
    <row r="140" spans="2:14" ht="21" customHeight="1" thickBot="1" x14ac:dyDescent="0.25">
      <c r="B140" s="441">
        <v>41</v>
      </c>
      <c r="C140" s="511" t="s">
        <v>68</v>
      </c>
      <c r="D140" s="494" t="s">
        <v>67</v>
      </c>
      <c r="E140" s="478">
        <v>330.33333333333331</v>
      </c>
      <c r="F140" s="478">
        <f>ROUND(E140*G140,0)</f>
        <v>4955</v>
      </c>
      <c r="G140" s="480">
        <v>15</v>
      </c>
      <c r="H140" s="480"/>
      <c r="I140" s="486"/>
      <c r="J140" s="498">
        <v>0</v>
      </c>
      <c r="K140" s="508">
        <f>ROUND((E140*2)*J140,0)</f>
        <v>0</v>
      </c>
      <c r="L140" s="481">
        <v>500</v>
      </c>
      <c r="M140" s="478">
        <f>F140+I140+K140-L140</f>
        <v>4455</v>
      </c>
      <c r="N140" s="478"/>
    </row>
    <row r="141" spans="2:14" ht="16.5" customHeight="1" thickBot="1" x14ac:dyDescent="0.25">
      <c r="B141" s="513"/>
      <c r="C141" s="484" t="s">
        <v>129</v>
      </c>
      <c r="D141" s="737"/>
      <c r="E141" s="738"/>
      <c r="F141" s="738"/>
      <c r="G141" s="738"/>
      <c r="H141" s="738"/>
      <c r="I141" s="738"/>
      <c r="J141" s="738"/>
      <c r="K141" s="739"/>
      <c r="L141" s="515"/>
      <c r="M141" s="528">
        <f>M140+M139</f>
        <v>9410</v>
      </c>
      <c r="N141" s="485"/>
    </row>
    <row r="142" spans="2:14" ht="24" customHeight="1" thickBot="1" x14ac:dyDescent="0.25">
      <c r="F142" s="518"/>
    </row>
    <row r="143" spans="2:14" x14ac:dyDescent="0.2">
      <c r="B143" s="718"/>
      <c r="C143" s="719"/>
      <c r="D143" s="724" t="s">
        <v>0</v>
      </c>
      <c r="E143" s="724"/>
      <c r="F143" s="724"/>
      <c r="G143" s="724"/>
      <c r="H143" s="724"/>
      <c r="I143" s="724"/>
      <c r="J143" s="724"/>
      <c r="K143" s="724"/>
      <c r="L143" s="724"/>
      <c r="M143" s="725"/>
      <c r="N143" s="474"/>
    </row>
    <row r="144" spans="2:14" ht="5.25" customHeight="1" x14ac:dyDescent="0.2">
      <c r="B144" s="720"/>
      <c r="C144" s="721"/>
      <c r="D144" s="726"/>
      <c r="E144" s="726"/>
      <c r="F144" s="726"/>
      <c r="G144" s="726"/>
      <c r="H144" s="726"/>
      <c r="I144" s="726"/>
      <c r="J144" s="726"/>
      <c r="K144" s="726"/>
      <c r="L144" s="726"/>
      <c r="M144" s="727"/>
      <c r="N144" s="475"/>
    </row>
    <row r="145" spans="2:14" ht="18" customHeight="1" x14ac:dyDescent="0.2">
      <c r="B145" s="720"/>
      <c r="C145" s="721"/>
      <c r="D145" s="728" t="str">
        <f>D118</f>
        <v>PAGO QUINCENAL DEL 16 AL 30 DE JUNIO DE 2025</v>
      </c>
      <c r="E145" s="728"/>
      <c r="F145" s="728"/>
      <c r="G145" s="728"/>
      <c r="H145" s="728"/>
      <c r="I145" s="728"/>
      <c r="J145" s="728"/>
      <c r="K145" s="728"/>
      <c r="L145" s="728"/>
      <c r="M145" s="729"/>
      <c r="N145" s="475"/>
    </row>
    <row r="146" spans="2:14" ht="5.25" customHeight="1" thickBot="1" x14ac:dyDescent="0.25">
      <c r="B146" s="722"/>
      <c r="C146" s="723"/>
      <c r="D146" s="730"/>
      <c r="E146" s="730"/>
      <c r="F146" s="730"/>
      <c r="G146" s="730"/>
      <c r="H146" s="730"/>
      <c r="I146" s="730"/>
      <c r="J146" s="730"/>
      <c r="K146" s="730"/>
      <c r="L146" s="730"/>
      <c r="M146" s="731"/>
      <c r="N146" s="476"/>
    </row>
    <row r="147" spans="2:14" ht="15" customHeight="1" x14ac:dyDescent="0.2">
      <c r="B147" s="734" t="s">
        <v>2</v>
      </c>
      <c r="C147" s="736"/>
      <c r="D147" s="734" t="s">
        <v>69</v>
      </c>
      <c r="E147" s="735"/>
      <c r="F147" s="735"/>
      <c r="G147" s="735"/>
      <c r="H147" s="735"/>
      <c r="I147" s="735"/>
      <c r="J147" s="735"/>
      <c r="K147" s="735"/>
      <c r="L147" s="735"/>
      <c r="M147" s="736"/>
      <c r="N147" s="475"/>
    </row>
    <row r="148" spans="2:14" ht="8.25" customHeight="1" thickBot="1" x14ac:dyDescent="0.25">
      <c r="B148" s="733"/>
      <c r="C148" s="731"/>
      <c r="D148" s="733"/>
      <c r="E148" s="730"/>
      <c r="F148" s="730"/>
      <c r="G148" s="730"/>
      <c r="H148" s="730"/>
      <c r="I148" s="730"/>
      <c r="J148" s="730"/>
      <c r="K148" s="730"/>
      <c r="L148" s="730"/>
      <c r="M148" s="731"/>
      <c r="N148" s="476"/>
    </row>
    <row r="149" spans="2:14" ht="40.5" customHeight="1" thickBot="1" x14ac:dyDescent="0.25">
      <c r="B149" s="176" t="s">
        <v>11</v>
      </c>
      <c r="C149" s="456" t="s">
        <v>4</v>
      </c>
      <c r="D149" s="441" t="s">
        <v>13</v>
      </c>
      <c r="E149" s="442" t="s">
        <v>28</v>
      </c>
      <c r="F149" s="443" t="s">
        <v>5</v>
      </c>
      <c r="G149" s="443" t="s">
        <v>6</v>
      </c>
      <c r="H149" s="444" t="s">
        <v>7</v>
      </c>
      <c r="I149" s="443" t="s">
        <v>89</v>
      </c>
      <c r="J149" s="443" t="s">
        <v>8</v>
      </c>
      <c r="K149" s="445" t="s">
        <v>105</v>
      </c>
      <c r="L149" s="445" t="s">
        <v>215</v>
      </c>
      <c r="M149" s="443" t="s">
        <v>9</v>
      </c>
      <c r="N149" s="441" t="s">
        <v>10</v>
      </c>
    </row>
    <row r="150" spans="2:14" ht="28.5" customHeight="1" thickBot="1" x14ac:dyDescent="0.25">
      <c r="B150" s="444">
        <v>42</v>
      </c>
      <c r="C150" s="529" t="s">
        <v>157</v>
      </c>
      <c r="D150" s="444" t="s">
        <v>87</v>
      </c>
      <c r="E150" s="443">
        <v>319.2</v>
      </c>
      <c r="F150" s="478">
        <f>ROUND(E150*G150,0)</f>
        <v>4788</v>
      </c>
      <c r="G150" s="509">
        <v>15</v>
      </c>
      <c r="H150" s="509"/>
      <c r="I150" s="481"/>
      <c r="J150" s="478"/>
      <c r="K150" s="508"/>
      <c r="L150" s="481"/>
      <c r="M150" s="508">
        <f>F150+I150+K150</f>
        <v>4788</v>
      </c>
      <c r="N150" s="460"/>
    </row>
    <row r="151" spans="2:14" ht="28.5" customHeight="1" thickBot="1" x14ac:dyDescent="0.25">
      <c r="B151" s="444">
        <v>43</v>
      </c>
      <c r="C151" s="529" t="s">
        <v>196</v>
      </c>
      <c r="D151" s="460" t="s">
        <v>195</v>
      </c>
      <c r="E151" s="443">
        <v>506</v>
      </c>
      <c r="F151" s="478">
        <f>ROUND(E151*G151,0)</f>
        <v>7590</v>
      </c>
      <c r="G151" s="509">
        <v>15</v>
      </c>
      <c r="H151" s="509"/>
      <c r="I151" s="481"/>
      <c r="J151" s="478"/>
      <c r="K151" s="508"/>
      <c r="L151" s="481"/>
      <c r="M151" s="508">
        <f>F151+I151+K151</f>
        <v>7590</v>
      </c>
      <c r="N151" s="460"/>
    </row>
    <row r="152" spans="2:14" ht="28.5" customHeight="1" thickBot="1" x14ac:dyDescent="0.25">
      <c r="B152" s="460">
        <v>44</v>
      </c>
      <c r="C152" s="507" t="s">
        <v>148</v>
      </c>
      <c r="D152" s="466" t="s">
        <v>141</v>
      </c>
      <c r="E152" s="508">
        <v>460</v>
      </c>
      <c r="F152" s="478">
        <f>ROUND(E152*G152,0)</f>
        <v>6900</v>
      </c>
      <c r="G152" s="509">
        <v>15</v>
      </c>
      <c r="H152" s="509"/>
      <c r="I152" s="481"/>
      <c r="J152" s="478"/>
      <c r="K152" s="508"/>
      <c r="L152" s="481"/>
      <c r="M152" s="508">
        <f>F152+I152+K152</f>
        <v>6900</v>
      </c>
      <c r="N152" s="474"/>
    </row>
    <row r="153" spans="2:14" ht="17.25" customHeight="1" thickBot="1" x14ac:dyDescent="0.25">
      <c r="B153" s="456"/>
      <c r="C153" s="175" t="s">
        <v>129</v>
      </c>
      <c r="D153" s="685"/>
      <c r="E153" s="686"/>
      <c r="F153" s="686"/>
      <c r="G153" s="686"/>
      <c r="H153" s="686"/>
      <c r="I153" s="686"/>
      <c r="J153" s="686"/>
      <c r="K153" s="687"/>
      <c r="L153" s="467"/>
      <c r="M153" s="526">
        <f>M152+M150+M151</f>
        <v>19278</v>
      </c>
      <c r="N153" s="491"/>
    </row>
    <row r="154" spans="2:14" ht="12" thickBot="1" x14ac:dyDescent="0.25"/>
    <row r="155" spans="2:14" x14ac:dyDescent="0.2">
      <c r="B155" s="718"/>
      <c r="C155" s="719"/>
      <c r="D155" s="724" t="s">
        <v>0</v>
      </c>
      <c r="E155" s="724"/>
      <c r="F155" s="724"/>
      <c r="G155" s="724"/>
      <c r="H155" s="724"/>
      <c r="I155" s="724"/>
      <c r="J155" s="724"/>
      <c r="K155" s="724"/>
      <c r="L155" s="724"/>
      <c r="M155" s="725"/>
      <c r="N155" s="474"/>
    </row>
    <row r="156" spans="2:14" x14ac:dyDescent="0.2">
      <c r="B156" s="720"/>
      <c r="C156" s="721"/>
      <c r="D156" s="726"/>
      <c r="E156" s="726"/>
      <c r="F156" s="726"/>
      <c r="G156" s="726"/>
      <c r="H156" s="726"/>
      <c r="I156" s="726"/>
      <c r="J156" s="726"/>
      <c r="K156" s="726"/>
      <c r="L156" s="726"/>
      <c r="M156" s="727"/>
      <c r="N156" s="475"/>
    </row>
    <row r="157" spans="2:14" x14ac:dyDescent="0.2">
      <c r="B157" s="720"/>
      <c r="C157" s="721"/>
      <c r="D157" s="728" t="str">
        <f>D145</f>
        <v>PAGO QUINCENAL DEL 16 AL 30 DE JUNIO DE 2025</v>
      </c>
      <c r="E157" s="728"/>
      <c r="F157" s="728"/>
      <c r="G157" s="728"/>
      <c r="H157" s="728"/>
      <c r="I157" s="728"/>
      <c r="J157" s="728"/>
      <c r="K157" s="728"/>
      <c r="L157" s="728"/>
      <c r="M157" s="729"/>
      <c r="N157" s="475"/>
    </row>
    <row r="158" spans="2:14" ht="19.5" customHeight="1" thickBot="1" x14ac:dyDescent="0.25">
      <c r="B158" s="722"/>
      <c r="C158" s="723"/>
      <c r="D158" s="730"/>
      <c r="E158" s="730"/>
      <c r="F158" s="730"/>
      <c r="G158" s="730"/>
      <c r="H158" s="730"/>
      <c r="I158" s="730"/>
      <c r="J158" s="730"/>
      <c r="K158" s="730"/>
      <c r="L158" s="730"/>
      <c r="M158" s="731"/>
      <c r="N158" s="476"/>
    </row>
    <row r="159" spans="2:14" ht="15" customHeight="1" x14ac:dyDescent="0.2">
      <c r="B159" s="734" t="s">
        <v>2</v>
      </c>
      <c r="C159" s="736"/>
      <c r="D159" s="734" t="s">
        <v>79</v>
      </c>
      <c r="E159" s="735"/>
      <c r="F159" s="735"/>
      <c r="G159" s="735"/>
      <c r="H159" s="735"/>
      <c r="I159" s="735"/>
      <c r="J159" s="735"/>
      <c r="K159" s="735"/>
      <c r="L159" s="735"/>
      <c r="M159" s="736"/>
      <c r="N159" s="475"/>
    </row>
    <row r="160" spans="2:14" ht="15.75" customHeight="1" thickBot="1" x14ac:dyDescent="0.25">
      <c r="B160" s="733"/>
      <c r="C160" s="731"/>
      <c r="D160" s="733"/>
      <c r="E160" s="730"/>
      <c r="F160" s="730"/>
      <c r="G160" s="730"/>
      <c r="H160" s="730"/>
      <c r="I160" s="730"/>
      <c r="J160" s="730"/>
      <c r="K160" s="730"/>
      <c r="L160" s="730"/>
      <c r="M160" s="731"/>
      <c r="N160" s="476"/>
    </row>
    <row r="161" spans="2:14" ht="45.75" thickBot="1" x14ac:dyDescent="0.25">
      <c r="B161" s="176" t="s">
        <v>11</v>
      </c>
      <c r="C161" s="456" t="s">
        <v>4</v>
      </c>
      <c r="D161" s="441" t="s">
        <v>13</v>
      </c>
      <c r="E161" s="442" t="s">
        <v>28</v>
      </c>
      <c r="F161" s="443" t="s">
        <v>5</v>
      </c>
      <c r="G161" s="443" t="s">
        <v>6</v>
      </c>
      <c r="H161" s="444" t="s">
        <v>7</v>
      </c>
      <c r="I161" s="457" t="s">
        <v>89</v>
      </c>
      <c r="J161" s="457" t="s">
        <v>8</v>
      </c>
      <c r="K161" s="445" t="s">
        <v>105</v>
      </c>
      <c r="L161" s="445" t="s">
        <v>215</v>
      </c>
      <c r="M161" s="443" t="s">
        <v>9</v>
      </c>
      <c r="N161" s="441" t="s">
        <v>10</v>
      </c>
    </row>
    <row r="162" spans="2:14" ht="34.5" thickBot="1" x14ac:dyDescent="0.25">
      <c r="B162" s="441">
        <v>45</v>
      </c>
      <c r="C162" s="531" t="s">
        <v>75</v>
      </c>
      <c r="D162" s="494" t="s">
        <v>80</v>
      </c>
      <c r="E162" s="478">
        <v>338.4</v>
      </c>
      <c r="F162" s="478">
        <f>ROUND(E162*G162,0)</f>
        <v>5076</v>
      </c>
      <c r="G162" s="480">
        <v>15</v>
      </c>
      <c r="H162" s="480"/>
      <c r="I162" s="486"/>
      <c r="J162" s="478"/>
      <c r="K162" s="478"/>
      <c r="L162" s="486">
        <v>500</v>
      </c>
      <c r="M162" s="478">
        <f>F162+I162+K162-L162</f>
        <v>4576</v>
      </c>
      <c r="N162" s="485"/>
    </row>
    <row r="163" spans="2:14" ht="15" customHeight="1" thickBot="1" x14ac:dyDescent="0.25">
      <c r="B163" s="513"/>
      <c r="C163" s="484" t="s">
        <v>129</v>
      </c>
      <c r="D163" s="737"/>
      <c r="E163" s="738"/>
      <c r="F163" s="738"/>
      <c r="G163" s="738"/>
      <c r="H163" s="738"/>
      <c r="I163" s="738"/>
      <c r="J163" s="738"/>
      <c r="K163" s="739"/>
      <c r="L163" s="514"/>
      <c r="M163" s="515">
        <f>M162</f>
        <v>4576</v>
      </c>
      <c r="N163" s="491"/>
    </row>
    <row r="164" spans="2:14" ht="15" customHeight="1" x14ac:dyDescent="0.2">
      <c r="C164" s="471"/>
      <c r="D164" s="470"/>
      <c r="E164" s="470"/>
      <c r="F164" s="470"/>
      <c r="G164" s="470"/>
      <c r="H164" s="470"/>
      <c r="I164" s="470"/>
      <c r="J164" s="470"/>
      <c r="K164" s="470"/>
      <c r="L164" s="516"/>
    </row>
    <row r="165" spans="2:14" ht="15" customHeight="1" x14ac:dyDescent="0.2">
      <c r="C165" s="471"/>
      <c r="D165" s="470"/>
      <c r="E165" s="470"/>
      <c r="F165" s="470"/>
      <c r="G165" s="470"/>
      <c r="H165" s="470"/>
      <c r="I165" s="470"/>
      <c r="J165" s="470"/>
      <c r="K165" s="470"/>
      <c r="L165" s="516"/>
    </row>
    <row r="166" spans="2:14" ht="15" customHeight="1" x14ac:dyDescent="0.2">
      <c r="C166" s="471"/>
      <c r="D166" s="470"/>
      <c r="E166" s="470"/>
      <c r="F166" s="470"/>
      <c r="G166" s="470"/>
      <c r="H166" s="470"/>
      <c r="I166" s="470"/>
      <c r="J166" s="470"/>
      <c r="K166" s="470"/>
      <c r="L166" s="516"/>
    </row>
    <row r="167" spans="2:14" ht="15" customHeight="1" x14ac:dyDescent="0.2">
      <c r="C167" s="471"/>
      <c r="D167" s="470"/>
      <c r="E167" s="470"/>
      <c r="F167" s="470"/>
      <c r="G167" s="470"/>
      <c r="H167" s="470"/>
      <c r="I167" s="470"/>
      <c r="J167" s="470"/>
      <c r="K167" s="470"/>
      <c r="L167" s="516"/>
    </row>
    <row r="168" spans="2:14" ht="15" customHeight="1" x14ac:dyDescent="0.2">
      <c r="C168" s="471"/>
      <c r="D168" s="470"/>
      <c r="E168" s="470"/>
      <c r="F168" s="470"/>
      <c r="G168" s="470"/>
      <c r="H168" s="470"/>
      <c r="I168" s="470"/>
      <c r="J168" s="470"/>
      <c r="K168" s="470"/>
      <c r="L168" s="516"/>
    </row>
    <row r="169" spans="2:14" ht="15" customHeight="1" x14ac:dyDescent="0.2">
      <c r="C169" s="471"/>
      <c r="D169" s="470"/>
      <c r="E169" s="470"/>
      <c r="F169" s="470"/>
      <c r="G169" s="470"/>
      <c r="H169" s="470"/>
      <c r="I169" s="470"/>
      <c r="J169" s="470"/>
      <c r="K169" s="470"/>
      <c r="L169" s="516"/>
    </row>
    <row r="170" spans="2:14" ht="10.5" customHeight="1" thickBot="1" x14ac:dyDescent="0.25"/>
    <row r="171" spans="2:14" x14ac:dyDescent="0.2">
      <c r="B171" s="718"/>
      <c r="C171" s="719"/>
      <c r="D171" s="724" t="s">
        <v>0</v>
      </c>
      <c r="E171" s="724"/>
      <c r="F171" s="724"/>
      <c r="G171" s="724"/>
      <c r="H171" s="724"/>
      <c r="I171" s="724"/>
      <c r="J171" s="724"/>
      <c r="K171" s="724"/>
      <c r="L171" s="724"/>
      <c r="M171" s="725"/>
      <c r="N171" s="474"/>
    </row>
    <row r="172" spans="2:14" x14ac:dyDescent="0.2">
      <c r="B172" s="720"/>
      <c r="C172" s="721"/>
      <c r="D172" s="726"/>
      <c r="E172" s="726"/>
      <c r="F172" s="726"/>
      <c r="G172" s="726"/>
      <c r="H172" s="726"/>
      <c r="I172" s="726"/>
      <c r="J172" s="726"/>
      <c r="K172" s="726"/>
      <c r="L172" s="726"/>
      <c r="M172" s="727"/>
      <c r="N172" s="475"/>
    </row>
    <row r="173" spans="2:14" x14ac:dyDescent="0.2">
      <c r="B173" s="720"/>
      <c r="C173" s="721"/>
      <c r="D173" s="728" t="str">
        <f>D157</f>
        <v>PAGO QUINCENAL DEL 16 AL 30 DE JUNIO DE 2025</v>
      </c>
      <c r="E173" s="728"/>
      <c r="F173" s="728"/>
      <c r="G173" s="728"/>
      <c r="H173" s="728"/>
      <c r="I173" s="728"/>
      <c r="J173" s="728"/>
      <c r="K173" s="728"/>
      <c r="L173" s="728"/>
      <c r="M173" s="729"/>
      <c r="N173" s="475"/>
    </row>
    <row r="174" spans="2:14" ht="13.5" customHeight="1" thickBot="1" x14ac:dyDescent="0.25">
      <c r="B174" s="722"/>
      <c r="C174" s="723"/>
      <c r="D174" s="730"/>
      <c r="E174" s="730"/>
      <c r="F174" s="730"/>
      <c r="G174" s="730"/>
      <c r="H174" s="730"/>
      <c r="I174" s="730"/>
      <c r="J174" s="730"/>
      <c r="K174" s="730"/>
      <c r="L174" s="730"/>
      <c r="M174" s="731"/>
      <c r="N174" s="476"/>
    </row>
    <row r="175" spans="2:14" ht="15" customHeight="1" x14ac:dyDescent="0.2">
      <c r="B175" s="734" t="s">
        <v>2</v>
      </c>
      <c r="C175" s="736"/>
      <c r="D175" s="734" t="s">
        <v>76</v>
      </c>
      <c r="E175" s="735"/>
      <c r="F175" s="735"/>
      <c r="G175" s="735"/>
      <c r="H175" s="735"/>
      <c r="I175" s="735"/>
      <c r="J175" s="735"/>
      <c r="K175" s="735"/>
      <c r="L175" s="735"/>
      <c r="M175" s="736"/>
      <c r="N175" s="475"/>
    </row>
    <row r="176" spans="2:14" ht="15.75" customHeight="1" thickBot="1" x14ac:dyDescent="0.25">
      <c r="B176" s="733"/>
      <c r="C176" s="731"/>
      <c r="D176" s="733"/>
      <c r="E176" s="730"/>
      <c r="F176" s="730"/>
      <c r="G176" s="730"/>
      <c r="H176" s="730"/>
      <c r="I176" s="730"/>
      <c r="J176" s="730"/>
      <c r="K176" s="730"/>
      <c r="L176" s="730"/>
      <c r="M176" s="731"/>
      <c r="N176" s="476"/>
    </row>
    <row r="177" spans="2:14" ht="45.75" thickBot="1" x14ac:dyDescent="0.25">
      <c r="B177" s="176" t="s">
        <v>11</v>
      </c>
      <c r="C177" s="456" t="s">
        <v>4</v>
      </c>
      <c r="D177" s="441" t="s">
        <v>13</v>
      </c>
      <c r="E177" s="442" t="s">
        <v>28</v>
      </c>
      <c r="F177" s="443" t="s">
        <v>5</v>
      </c>
      <c r="G177" s="443" t="s">
        <v>6</v>
      </c>
      <c r="H177" s="444" t="s">
        <v>7</v>
      </c>
      <c r="I177" s="457" t="s">
        <v>89</v>
      </c>
      <c r="J177" s="457" t="s">
        <v>8</v>
      </c>
      <c r="K177" s="445" t="s">
        <v>105</v>
      </c>
      <c r="L177" s="445" t="s">
        <v>215</v>
      </c>
      <c r="M177" s="443" t="s">
        <v>9</v>
      </c>
      <c r="N177" s="441" t="s">
        <v>10</v>
      </c>
    </row>
    <row r="178" spans="2:14" ht="23.25" thickBot="1" x14ac:dyDescent="0.25">
      <c r="B178" s="441">
        <v>46</v>
      </c>
      <c r="C178" s="531" t="s">
        <v>77</v>
      </c>
      <c r="D178" s="494" t="s">
        <v>76</v>
      </c>
      <c r="E178" s="478">
        <f>6347.25/15</f>
        <v>423.15</v>
      </c>
      <c r="F178" s="478">
        <f>ROUND(E178*G178,0)</f>
        <v>6347</v>
      </c>
      <c r="G178" s="480">
        <v>15</v>
      </c>
      <c r="H178" s="480"/>
      <c r="I178" s="486"/>
      <c r="J178" s="478"/>
      <c r="K178" s="478"/>
      <c r="L178" s="486"/>
      <c r="M178" s="478">
        <f>F178+I178+K178</f>
        <v>6347</v>
      </c>
      <c r="N178" s="485"/>
    </row>
    <row r="179" spans="2:14" ht="18.75" customHeight="1" thickBot="1" x14ac:dyDescent="0.25">
      <c r="B179" s="513"/>
      <c r="C179" s="484" t="s">
        <v>131</v>
      </c>
      <c r="D179" s="737"/>
      <c r="E179" s="738"/>
      <c r="F179" s="738"/>
      <c r="G179" s="738"/>
      <c r="H179" s="738"/>
      <c r="I179" s="738"/>
      <c r="J179" s="738"/>
      <c r="K179" s="739"/>
      <c r="L179" s="514"/>
      <c r="M179" s="515">
        <f>M178</f>
        <v>6347</v>
      </c>
      <c r="N179" s="491"/>
    </row>
    <row r="180" spans="2:14" ht="18.75" customHeight="1" x14ac:dyDescent="0.2">
      <c r="C180" s="471"/>
      <c r="D180" s="470"/>
      <c r="E180" s="470"/>
      <c r="F180" s="470"/>
      <c r="G180" s="470"/>
      <c r="H180" s="470"/>
      <c r="I180" s="470"/>
      <c r="J180" s="470"/>
      <c r="K180" s="470"/>
      <c r="L180" s="516"/>
    </row>
    <row r="181" spans="2:14" ht="6" customHeight="1" thickBot="1" x14ac:dyDescent="0.25"/>
    <row r="182" spans="2:14" x14ac:dyDescent="0.2">
      <c r="B182" s="718"/>
      <c r="C182" s="719"/>
      <c r="D182" s="724" t="s">
        <v>0</v>
      </c>
      <c r="E182" s="724"/>
      <c r="F182" s="724"/>
      <c r="G182" s="724"/>
      <c r="H182" s="724"/>
      <c r="I182" s="724"/>
      <c r="J182" s="724"/>
      <c r="K182" s="724"/>
      <c r="L182" s="724"/>
      <c r="M182" s="725"/>
      <c r="N182" s="474"/>
    </row>
    <row r="183" spans="2:14" x14ac:dyDescent="0.2">
      <c r="B183" s="720"/>
      <c r="C183" s="721"/>
      <c r="D183" s="726"/>
      <c r="E183" s="726"/>
      <c r="F183" s="726"/>
      <c r="G183" s="726"/>
      <c r="H183" s="726"/>
      <c r="I183" s="726"/>
      <c r="J183" s="726"/>
      <c r="K183" s="726"/>
      <c r="L183" s="726"/>
      <c r="M183" s="727"/>
      <c r="N183" s="475"/>
    </row>
    <row r="184" spans="2:14" x14ac:dyDescent="0.2">
      <c r="B184" s="720"/>
      <c r="C184" s="721"/>
      <c r="D184" s="728" t="str">
        <f>D173</f>
        <v>PAGO QUINCENAL DEL 16 AL 30 DE JUNIO DE 2025</v>
      </c>
      <c r="E184" s="728"/>
      <c r="F184" s="728"/>
      <c r="G184" s="728"/>
      <c r="H184" s="728"/>
      <c r="I184" s="728"/>
      <c r="J184" s="728"/>
      <c r="K184" s="728"/>
      <c r="L184" s="728"/>
      <c r="M184" s="729"/>
      <c r="N184" s="475"/>
    </row>
    <row r="185" spans="2:14" ht="18" customHeight="1" thickBot="1" x14ac:dyDescent="0.25">
      <c r="B185" s="722"/>
      <c r="C185" s="723"/>
      <c r="D185" s="730"/>
      <c r="E185" s="730"/>
      <c r="F185" s="730"/>
      <c r="G185" s="730"/>
      <c r="H185" s="730"/>
      <c r="I185" s="730"/>
      <c r="J185" s="730"/>
      <c r="K185" s="730"/>
      <c r="L185" s="730"/>
      <c r="M185" s="731"/>
      <c r="N185" s="476"/>
    </row>
    <row r="186" spans="2:14" ht="15" customHeight="1" x14ac:dyDescent="0.2">
      <c r="B186" s="734" t="s">
        <v>2</v>
      </c>
      <c r="C186" s="736"/>
      <c r="D186" s="734" t="s">
        <v>78</v>
      </c>
      <c r="E186" s="735"/>
      <c r="F186" s="735"/>
      <c r="G186" s="735"/>
      <c r="H186" s="735"/>
      <c r="I186" s="735"/>
      <c r="J186" s="735"/>
      <c r="K186" s="735"/>
      <c r="L186" s="735"/>
      <c r="M186" s="736"/>
      <c r="N186" s="475"/>
    </row>
    <row r="187" spans="2:14" ht="15.75" customHeight="1" thickBot="1" x14ac:dyDescent="0.25">
      <c r="B187" s="733"/>
      <c r="C187" s="731"/>
      <c r="D187" s="733"/>
      <c r="E187" s="730"/>
      <c r="F187" s="730"/>
      <c r="G187" s="730"/>
      <c r="H187" s="730"/>
      <c r="I187" s="730"/>
      <c r="J187" s="730"/>
      <c r="K187" s="730"/>
      <c r="L187" s="730"/>
      <c r="M187" s="731"/>
      <c r="N187" s="476"/>
    </row>
    <row r="188" spans="2:14" ht="45.75" thickBot="1" x14ac:dyDescent="0.25">
      <c r="B188" s="175" t="s">
        <v>11</v>
      </c>
      <c r="C188" s="456" t="s">
        <v>4</v>
      </c>
      <c r="D188" s="441" t="s">
        <v>13</v>
      </c>
      <c r="E188" s="442" t="s">
        <v>28</v>
      </c>
      <c r="F188" s="443" t="s">
        <v>5</v>
      </c>
      <c r="G188" s="443" t="s">
        <v>6</v>
      </c>
      <c r="H188" s="444" t="s">
        <v>7</v>
      </c>
      <c r="I188" s="457" t="s">
        <v>89</v>
      </c>
      <c r="J188" s="457" t="s">
        <v>8</v>
      </c>
      <c r="K188" s="445" t="s">
        <v>105</v>
      </c>
      <c r="L188" s="445" t="s">
        <v>215</v>
      </c>
      <c r="M188" s="443" t="s">
        <v>9</v>
      </c>
      <c r="N188" s="441" t="s">
        <v>10</v>
      </c>
    </row>
    <row r="189" spans="2:14" ht="23.25" thickBot="1" x14ac:dyDescent="0.25">
      <c r="B189" s="441">
        <v>47</v>
      </c>
      <c r="C189" s="532" t="s">
        <v>81</v>
      </c>
      <c r="D189" s="494" t="s">
        <v>82</v>
      </c>
      <c r="E189" s="478">
        <v>319.2</v>
      </c>
      <c r="F189" s="478">
        <f>ROUND(E189*G189,0)</f>
        <v>4788</v>
      </c>
      <c r="G189" s="480">
        <v>15</v>
      </c>
      <c r="H189" s="480"/>
      <c r="I189" s="517"/>
      <c r="J189" s="478"/>
      <c r="K189" s="485"/>
      <c r="L189" s="517"/>
      <c r="M189" s="478">
        <f>F189+I189+K189</f>
        <v>4788</v>
      </c>
      <c r="N189" s="485"/>
    </row>
    <row r="190" spans="2:14" ht="16.5" customHeight="1" thickBot="1" x14ac:dyDescent="0.25">
      <c r="B190" s="513"/>
      <c r="C190" s="484" t="s">
        <v>129</v>
      </c>
      <c r="D190" s="737"/>
      <c r="E190" s="738"/>
      <c r="F190" s="738"/>
      <c r="G190" s="738"/>
      <c r="H190" s="738"/>
      <c r="I190" s="738"/>
      <c r="J190" s="738"/>
      <c r="K190" s="739"/>
      <c r="L190" s="493"/>
      <c r="M190" s="515">
        <f>M189</f>
        <v>4788</v>
      </c>
      <c r="N190" s="491"/>
    </row>
    <row r="191" spans="2:14" ht="16.5" customHeight="1" x14ac:dyDescent="0.2">
      <c r="C191" s="471"/>
      <c r="D191" s="470"/>
      <c r="E191" s="470"/>
      <c r="F191" s="470"/>
      <c r="G191" s="470"/>
      <c r="H191" s="470"/>
      <c r="I191" s="470"/>
      <c r="J191" s="470"/>
      <c r="K191" s="470"/>
      <c r="L191" s="516"/>
    </row>
    <row r="192" spans="2:14" ht="16.5" customHeight="1" x14ac:dyDescent="0.2">
      <c r="C192" s="471"/>
      <c r="D192" s="470"/>
      <c r="E192" s="470"/>
      <c r="F192" s="470"/>
      <c r="G192" s="470"/>
      <c r="H192" s="470"/>
      <c r="I192" s="470"/>
      <c r="J192" s="470"/>
      <c r="K192" s="470"/>
      <c r="L192" s="516"/>
    </row>
    <row r="193" spans="2:14" ht="16.5" customHeight="1" x14ac:dyDescent="0.2">
      <c r="C193" s="471"/>
      <c r="D193" s="470"/>
      <c r="E193" s="470"/>
      <c r="F193" s="470"/>
      <c r="G193" s="470"/>
      <c r="H193" s="470"/>
      <c r="I193" s="470"/>
      <c r="J193" s="470"/>
      <c r="K193" s="470"/>
      <c r="L193" s="516"/>
    </row>
    <row r="194" spans="2:14" ht="16.5" customHeight="1" x14ac:dyDescent="0.2">
      <c r="C194" s="471"/>
      <c r="D194" s="470"/>
      <c r="E194" s="470"/>
      <c r="F194" s="470"/>
      <c r="G194" s="470"/>
      <c r="H194" s="470"/>
      <c r="I194" s="470"/>
      <c r="J194" s="470"/>
      <c r="K194" s="470"/>
      <c r="L194" s="516"/>
    </row>
    <row r="195" spans="2:14" ht="16.5" customHeight="1" x14ac:dyDescent="0.2">
      <c r="C195" s="471"/>
      <c r="D195" s="470"/>
      <c r="E195" s="470"/>
      <c r="F195" s="470"/>
      <c r="G195" s="470"/>
      <c r="H195" s="470"/>
      <c r="I195" s="470"/>
      <c r="J195" s="470"/>
      <c r="K195" s="470"/>
      <c r="L195" s="516"/>
    </row>
    <row r="196" spans="2:14" ht="16.5" customHeight="1" x14ac:dyDescent="0.2">
      <c r="C196" s="471"/>
      <c r="D196" s="470"/>
      <c r="E196" s="470"/>
      <c r="F196" s="470"/>
      <c r="G196" s="470"/>
      <c r="H196" s="470"/>
      <c r="I196" s="470"/>
      <c r="J196" s="470"/>
      <c r="K196" s="470"/>
      <c r="L196" s="516"/>
    </row>
    <row r="197" spans="2:14" ht="16.5" customHeight="1" x14ac:dyDescent="0.2">
      <c r="C197" s="471"/>
      <c r="D197" s="470"/>
      <c r="E197" s="470"/>
      <c r="F197" s="470"/>
      <c r="G197" s="470"/>
      <c r="H197" s="470"/>
      <c r="I197" s="470"/>
      <c r="J197" s="470"/>
      <c r="K197" s="470"/>
      <c r="L197" s="516"/>
    </row>
    <row r="198" spans="2:14" ht="16.5" customHeight="1" x14ac:dyDescent="0.2">
      <c r="C198" s="471"/>
      <c r="D198" s="470"/>
      <c r="E198" s="470"/>
      <c r="F198" s="470"/>
      <c r="G198" s="470"/>
      <c r="H198" s="470"/>
      <c r="I198" s="470"/>
      <c r="J198" s="470"/>
      <c r="K198" s="470"/>
      <c r="L198" s="516"/>
    </row>
    <row r="199" spans="2:14" ht="16.5" customHeight="1" x14ac:dyDescent="0.2">
      <c r="C199" s="471"/>
      <c r="D199" s="470"/>
      <c r="E199" s="470"/>
      <c r="F199" s="470"/>
      <c r="G199" s="470"/>
      <c r="H199" s="470"/>
      <c r="I199" s="470"/>
      <c r="J199" s="470"/>
      <c r="K199" s="470"/>
      <c r="L199" s="516"/>
    </row>
    <row r="200" spans="2:14" ht="6.75" customHeight="1" thickBot="1" x14ac:dyDescent="0.25">
      <c r="C200" s="471"/>
      <c r="D200" s="470"/>
      <c r="E200" s="470"/>
      <c r="F200" s="470"/>
      <c r="G200" s="470"/>
      <c r="H200" s="470"/>
      <c r="I200" s="470"/>
      <c r="J200" s="470"/>
      <c r="K200" s="470"/>
      <c r="L200" s="516"/>
    </row>
    <row r="201" spans="2:14" ht="12" customHeight="1" x14ac:dyDescent="0.2">
      <c r="B201" s="718"/>
      <c r="C201" s="719"/>
      <c r="D201" s="724" t="s">
        <v>0</v>
      </c>
      <c r="E201" s="724"/>
      <c r="F201" s="724"/>
      <c r="G201" s="724"/>
      <c r="H201" s="724"/>
      <c r="I201" s="724"/>
      <c r="J201" s="724"/>
      <c r="K201" s="724"/>
      <c r="L201" s="724"/>
      <c r="M201" s="725"/>
      <c r="N201" s="474"/>
    </row>
    <row r="202" spans="2:14" x14ac:dyDescent="0.2">
      <c r="B202" s="720"/>
      <c r="C202" s="721"/>
      <c r="D202" s="726"/>
      <c r="E202" s="726"/>
      <c r="F202" s="726"/>
      <c r="G202" s="726"/>
      <c r="H202" s="726"/>
      <c r="I202" s="726"/>
      <c r="J202" s="726"/>
      <c r="K202" s="726"/>
      <c r="L202" s="726"/>
      <c r="M202" s="727"/>
      <c r="N202" s="475"/>
    </row>
    <row r="203" spans="2:14" x14ac:dyDescent="0.2">
      <c r="B203" s="720"/>
      <c r="C203" s="721"/>
      <c r="D203" s="728" t="str">
        <f>D184</f>
        <v>PAGO QUINCENAL DEL 16 AL 30 DE JUNIO DE 2025</v>
      </c>
      <c r="E203" s="728"/>
      <c r="F203" s="728"/>
      <c r="G203" s="728"/>
      <c r="H203" s="728"/>
      <c r="I203" s="728"/>
      <c r="J203" s="728"/>
      <c r="K203" s="728"/>
      <c r="L203" s="728"/>
      <c r="M203" s="729"/>
      <c r="N203" s="475"/>
    </row>
    <row r="204" spans="2:14" ht="10.5" customHeight="1" thickBot="1" x14ac:dyDescent="0.25">
      <c r="B204" s="722"/>
      <c r="C204" s="723"/>
      <c r="D204" s="730"/>
      <c r="E204" s="730"/>
      <c r="F204" s="730"/>
      <c r="G204" s="730"/>
      <c r="H204" s="730"/>
      <c r="I204" s="730"/>
      <c r="J204" s="730"/>
      <c r="K204" s="730"/>
      <c r="L204" s="730"/>
      <c r="M204" s="731"/>
      <c r="N204" s="476"/>
    </row>
    <row r="205" spans="2:14" ht="15" customHeight="1" x14ac:dyDescent="0.2">
      <c r="B205" s="734" t="s">
        <v>2</v>
      </c>
      <c r="C205" s="736"/>
      <c r="D205" s="734" t="s">
        <v>145</v>
      </c>
      <c r="E205" s="735"/>
      <c r="F205" s="735"/>
      <c r="G205" s="735"/>
      <c r="H205" s="735"/>
      <c r="I205" s="735"/>
      <c r="J205" s="735"/>
      <c r="K205" s="735"/>
      <c r="L205" s="735"/>
      <c r="M205" s="736"/>
      <c r="N205" s="475"/>
    </row>
    <row r="206" spans="2:14" ht="7.5" customHeight="1" thickBot="1" x14ac:dyDescent="0.25">
      <c r="B206" s="733"/>
      <c r="C206" s="731"/>
      <c r="D206" s="733"/>
      <c r="E206" s="730"/>
      <c r="F206" s="730"/>
      <c r="G206" s="730"/>
      <c r="H206" s="730"/>
      <c r="I206" s="730"/>
      <c r="J206" s="730"/>
      <c r="K206" s="730"/>
      <c r="L206" s="730"/>
      <c r="M206" s="731"/>
      <c r="N206" s="476"/>
    </row>
    <row r="207" spans="2:14" ht="45.75" thickBot="1" x14ac:dyDescent="0.25">
      <c r="B207" s="175" t="s">
        <v>11</v>
      </c>
      <c r="C207" s="456" t="s">
        <v>4</v>
      </c>
      <c r="D207" s="441" t="s">
        <v>13</v>
      </c>
      <c r="E207" s="442" t="s">
        <v>28</v>
      </c>
      <c r="F207" s="443" t="s">
        <v>5</v>
      </c>
      <c r="G207" s="443" t="s">
        <v>6</v>
      </c>
      <c r="H207" s="461" t="s">
        <v>7</v>
      </c>
      <c r="I207" s="457" t="s">
        <v>89</v>
      </c>
      <c r="J207" s="457" t="s">
        <v>8</v>
      </c>
      <c r="K207" s="445" t="s">
        <v>105</v>
      </c>
      <c r="L207" s="462" t="s">
        <v>215</v>
      </c>
      <c r="M207" s="443" t="s">
        <v>9</v>
      </c>
      <c r="N207" s="441" t="s">
        <v>10</v>
      </c>
    </row>
    <row r="208" spans="2:14" ht="23.25" thickBot="1" x14ac:dyDescent="0.25">
      <c r="B208" s="441">
        <v>48</v>
      </c>
      <c r="C208" s="532" t="s">
        <v>146</v>
      </c>
      <c r="D208" s="494" t="s">
        <v>147</v>
      </c>
      <c r="E208" s="478">
        <v>271.86666666666667</v>
      </c>
      <c r="F208" s="478">
        <f>ROUND(E208*G208,0)</f>
        <v>4078</v>
      </c>
      <c r="G208" s="480">
        <v>15</v>
      </c>
      <c r="H208" s="480">
        <v>0</v>
      </c>
      <c r="I208" s="481">
        <f>ROUND((E208/4)*H208,0)</f>
        <v>0</v>
      </c>
      <c r="J208" s="478">
        <v>0</v>
      </c>
      <c r="K208" s="478"/>
      <c r="L208" s="486"/>
      <c r="M208" s="534">
        <f>F208+I208+K208</f>
        <v>4078</v>
      </c>
      <c r="N208" s="485"/>
    </row>
    <row r="209" spans="2:14" ht="14.25" customHeight="1" thickBot="1" x14ac:dyDescent="0.25">
      <c r="B209" s="456"/>
      <c r="C209" s="535" t="s">
        <v>129</v>
      </c>
      <c r="D209" s="685"/>
      <c r="E209" s="686"/>
      <c r="F209" s="686"/>
      <c r="G209" s="686"/>
      <c r="H209" s="686"/>
      <c r="I209" s="686"/>
      <c r="J209" s="686"/>
      <c r="K209" s="687"/>
      <c r="L209" s="467"/>
      <c r="M209" s="536">
        <f>M208</f>
        <v>4078</v>
      </c>
      <c r="N209" s="491"/>
    </row>
    <row r="210" spans="2:14" ht="14.25" customHeight="1" x14ac:dyDescent="0.2">
      <c r="B210" s="504"/>
      <c r="C210" s="537"/>
      <c r="D210" s="506"/>
      <c r="E210" s="506"/>
      <c r="F210" s="506"/>
      <c r="G210" s="506"/>
      <c r="H210" s="506"/>
      <c r="I210" s="506"/>
      <c r="J210" s="506"/>
      <c r="K210" s="506"/>
      <c r="L210" s="538"/>
    </row>
    <row r="211" spans="2:14" ht="5.25" customHeight="1" thickBot="1" x14ac:dyDescent="0.25">
      <c r="C211" s="471"/>
      <c r="L211" s="516"/>
    </row>
    <row r="212" spans="2:14" x14ac:dyDescent="0.2">
      <c r="B212" s="718"/>
      <c r="C212" s="719"/>
      <c r="D212" s="724" t="s">
        <v>0</v>
      </c>
      <c r="E212" s="724"/>
      <c r="F212" s="724"/>
      <c r="G212" s="724"/>
      <c r="H212" s="724"/>
      <c r="I212" s="724"/>
      <c r="J212" s="724"/>
      <c r="K212" s="724"/>
      <c r="L212" s="724"/>
      <c r="M212" s="725"/>
      <c r="N212" s="474"/>
    </row>
    <row r="213" spans="2:14" ht="8.25" customHeight="1" x14ac:dyDescent="0.2">
      <c r="B213" s="720"/>
      <c r="C213" s="721"/>
      <c r="D213" s="726"/>
      <c r="E213" s="726"/>
      <c r="F213" s="726"/>
      <c r="G213" s="726"/>
      <c r="H213" s="726"/>
      <c r="I213" s="726"/>
      <c r="J213" s="726"/>
      <c r="K213" s="726"/>
      <c r="L213" s="726"/>
      <c r="M213" s="727"/>
      <c r="N213" s="475"/>
    </row>
    <row r="214" spans="2:14" ht="15" customHeight="1" x14ac:dyDescent="0.2">
      <c r="B214" s="720"/>
      <c r="C214" s="721"/>
      <c r="D214" s="728" t="str">
        <f>D203</f>
        <v>PAGO QUINCENAL DEL 16 AL 30 DE JUNIO DE 2025</v>
      </c>
      <c r="E214" s="728"/>
      <c r="F214" s="728"/>
      <c r="G214" s="728"/>
      <c r="H214" s="728"/>
      <c r="I214" s="728"/>
      <c r="J214" s="728"/>
      <c r="K214" s="728"/>
      <c r="L214" s="728"/>
      <c r="M214" s="729"/>
      <c r="N214" s="475"/>
    </row>
    <row r="215" spans="2:14" ht="4.5" customHeight="1" thickBot="1" x14ac:dyDescent="0.25">
      <c r="B215" s="722"/>
      <c r="C215" s="723"/>
      <c r="D215" s="730"/>
      <c r="E215" s="730"/>
      <c r="F215" s="730"/>
      <c r="G215" s="730"/>
      <c r="H215" s="730"/>
      <c r="I215" s="730"/>
      <c r="J215" s="730"/>
      <c r="K215" s="730"/>
      <c r="L215" s="730"/>
      <c r="M215" s="731"/>
      <c r="N215" s="476"/>
    </row>
    <row r="216" spans="2:14" ht="15" customHeight="1" x14ac:dyDescent="0.2">
      <c r="B216" s="734" t="s">
        <v>2</v>
      </c>
      <c r="C216" s="736"/>
      <c r="D216" s="734" t="s">
        <v>190</v>
      </c>
      <c r="E216" s="735"/>
      <c r="F216" s="735"/>
      <c r="G216" s="735"/>
      <c r="H216" s="735"/>
      <c r="I216" s="735"/>
      <c r="J216" s="735"/>
      <c r="K216" s="735"/>
      <c r="L216" s="735"/>
      <c r="M216" s="736"/>
      <c r="N216" s="475"/>
    </row>
    <row r="217" spans="2:14" ht="4.5" customHeight="1" thickBot="1" x14ac:dyDescent="0.25">
      <c r="B217" s="733"/>
      <c r="C217" s="731"/>
      <c r="D217" s="733"/>
      <c r="E217" s="730"/>
      <c r="F217" s="730"/>
      <c r="G217" s="730"/>
      <c r="H217" s="730"/>
      <c r="I217" s="730"/>
      <c r="J217" s="730"/>
      <c r="K217" s="730"/>
      <c r="L217" s="730"/>
      <c r="M217" s="731"/>
      <c r="N217" s="476"/>
    </row>
    <row r="218" spans="2:14" ht="27.75" customHeight="1" thickBot="1" x14ac:dyDescent="0.25">
      <c r="B218" s="175" t="s">
        <v>11</v>
      </c>
      <c r="C218" s="456" t="s">
        <v>4</v>
      </c>
      <c r="D218" s="441" t="s">
        <v>13</v>
      </c>
      <c r="E218" s="442" t="s">
        <v>28</v>
      </c>
      <c r="F218" s="443" t="s">
        <v>5</v>
      </c>
      <c r="G218" s="443" t="s">
        <v>6</v>
      </c>
      <c r="H218" s="461" t="s">
        <v>7</v>
      </c>
      <c r="I218" s="457" t="s">
        <v>89</v>
      </c>
      <c r="J218" s="457" t="s">
        <v>8</v>
      </c>
      <c r="K218" s="445" t="s">
        <v>105</v>
      </c>
      <c r="L218" s="445" t="s">
        <v>215</v>
      </c>
      <c r="M218" s="443" t="s">
        <v>9</v>
      </c>
      <c r="N218" s="441" t="s">
        <v>10</v>
      </c>
    </row>
    <row r="219" spans="2:14" ht="25.5" customHeight="1" thickBot="1" x14ac:dyDescent="0.25">
      <c r="B219" s="441">
        <v>49</v>
      </c>
      <c r="C219" s="532" t="s">
        <v>95</v>
      </c>
      <c r="D219" s="494" t="s">
        <v>97</v>
      </c>
      <c r="E219" s="478">
        <v>514.66666666666663</v>
      </c>
      <c r="F219" s="478">
        <f>ROUND(E219*G219,0)</f>
        <v>7720</v>
      </c>
      <c r="G219" s="480">
        <v>15</v>
      </c>
      <c r="H219" s="480">
        <v>0</v>
      </c>
      <c r="I219" s="481">
        <f>ROUND((E219/4)*H219,0)</f>
        <v>0</v>
      </c>
      <c r="J219" s="478">
        <v>0</v>
      </c>
      <c r="K219" s="478"/>
      <c r="L219" s="486"/>
      <c r="M219" s="539">
        <f>F219+I219+K219</f>
        <v>7720</v>
      </c>
      <c r="N219" s="485"/>
    </row>
    <row r="220" spans="2:14" ht="18" customHeight="1" thickBot="1" x14ac:dyDescent="0.25">
      <c r="B220" s="456"/>
      <c r="C220" s="176" t="s">
        <v>129</v>
      </c>
      <c r="D220" s="685"/>
      <c r="E220" s="686"/>
      <c r="F220" s="686"/>
      <c r="G220" s="686"/>
      <c r="H220" s="686"/>
      <c r="I220" s="686"/>
      <c r="J220" s="686"/>
      <c r="K220" s="687"/>
      <c r="L220" s="467"/>
      <c r="M220" s="540">
        <f>M219</f>
        <v>7720</v>
      </c>
      <c r="N220" s="491"/>
    </row>
    <row r="221" spans="2:14" ht="13.5" customHeight="1" x14ac:dyDescent="0.2">
      <c r="B221" s="504"/>
      <c r="C221" s="541"/>
      <c r="D221" s="506"/>
      <c r="E221" s="506"/>
      <c r="F221" s="506"/>
      <c r="G221" s="506"/>
      <c r="H221" s="506"/>
      <c r="I221" s="506"/>
      <c r="J221" s="506"/>
      <c r="K221" s="506"/>
      <c r="L221" s="542"/>
    </row>
    <row r="222" spans="2:14" ht="12.75" hidden="1" customHeight="1" x14ac:dyDescent="0.2"/>
    <row r="223" spans="2:14" ht="12" thickBot="1" x14ac:dyDescent="0.25"/>
    <row r="224" spans="2:14" ht="27.75" customHeight="1" x14ac:dyDescent="0.2">
      <c r="B224" s="718"/>
      <c r="C224" s="719"/>
      <c r="D224" s="724" t="s">
        <v>0</v>
      </c>
      <c r="E224" s="724"/>
      <c r="F224" s="724"/>
      <c r="G224" s="724"/>
      <c r="H224" s="724"/>
      <c r="I224" s="724"/>
      <c r="J224" s="724"/>
      <c r="K224" s="724"/>
      <c r="L224" s="724"/>
      <c r="M224" s="725"/>
      <c r="N224" s="474"/>
    </row>
    <row r="225" spans="2:14" ht="5.25" customHeight="1" x14ac:dyDescent="0.2">
      <c r="B225" s="720"/>
      <c r="C225" s="721"/>
      <c r="D225" s="726"/>
      <c r="E225" s="726"/>
      <c r="F225" s="726"/>
      <c r="G225" s="726"/>
      <c r="H225" s="726"/>
      <c r="I225" s="726"/>
      <c r="J225" s="726"/>
      <c r="K225" s="726"/>
      <c r="L225" s="726"/>
      <c r="M225" s="727"/>
      <c r="N225" s="475"/>
    </row>
    <row r="226" spans="2:14" x14ac:dyDescent="0.2">
      <c r="B226" s="720"/>
      <c r="C226" s="721"/>
      <c r="D226" s="728" t="str">
        <f>D214</f>
        <v>PAGO QUINCENAL DEL 16 AL 30 DE JUNIO DE 2025</v>
      </c>
      <c r="E226" s="728"/>
      <c r="F226" s="728"/>
      <c r="G226" s="728"/>
      <c r="H226" s="728"/>
      <c r="I226" s="728"/>
      <c r="J226" s="728"/>
      <c r="K226" s="728"/>
      <c r="L226" s="728"/>
      <c r="M226" s="729"/>
      <c r="N226" s="475"/>
    </row>
    <row r="227" spans="2:14" ht="31.5" customHeight="1" thickBot="1" x14ac:dyDescent="0.25">
      <c r="B227" s="722"/>
      <c r="C227" s="723"/>
      <c r="D227" s="730"/>
      <c r="E227" s="730"/>
      <c r="F227" s="730"/>
      <c r="G227" s="730"/>
      <c r="H227" s="730"/>
      <c r="I227" s="730"/>
      <c r="J227" s="730"/>
      <c r="K227" s="730"/>
      <c r="L227" s="730"/>
      <c r="M227" s="731"/>
      <c r="N227" s="476"/>
    </row>
    <row r="228" spans="2:14" ht="15" customHeight="1" x14ac:dyDescent="0.2">
      <c r="B228" s="734" t="s">
        <v>2</v>
      </c>
      <c r="C228" s="736"/>
      <c r="D228" s="734" t="s">
        <v>120</v>
      </c>
      <c r="E228" s="735"/>
      <c r="F228" s="735"/>
      <c r="G228" s="735"/>
      <c r="H228" s="735"/>
      <c r="I228" s="735"/>
      <c r="J228" s="735"/>
      <c r="K228" s="735"/>
      <c r="L228" s="735"/>
      <c r="M228" s="736"/>
      <c r="N228" s="475"/>
    </row>
    <row r="229" spans="2:14" ht="9" customHeight="1" thickBot="1" x14ac:dyDescent="0.25">
      <c r="B229" s="733"/>
      <c r="C229" s="731"/>
      <c r="D229" s="733"/>
      <c r="E229" s="730"/>
      <c r="F229" s="730"/>
      <c r="G229" s="730"/>
      <c r="H229" s="730"/>
      <c r="I229" s="730"/>
      <c r="J229" s="730"/>
      <c r="K229" s="730"/>
      <c r="L229" s="730"/>
      <c r="M229" s="731"/>
      <c r="N229" s="476"/>
    </row>
    <row r="230" spans="2:14" ht="45.75" thickBot="1" x14ac:dyDescent="0.25">
      <c r="B230" s="176" t="s">
        <v>11</v>
      </c>
      <c r="C230" s="456" t="s">
        <v>4</v>
      </c>
      <c r="D230" s="441" t="s">
        <v>13</v>
      </c>
      <c r="E230" s="463" t="s">
        <v>28</v>
      </c>
      <c r="F230" s="443" t="s">
        <v>5</v>
      </c>
      <c r="G230" s="443" t="s">
        <v>6</v>
      </c>
      <c r="H230" s="461" t="s">
        <v>7</v>
      </c>
      <c r="I230" s="461" t="s">
        <v>89</v>
      </c>
      <c r="J230" s="457" t="s">
        <v>8</v>
      </c>
      <c r="K230" s="445" t="s">
        <v>105</v>
      </c>
      <c r="L230" s="445" t="s">
        <v>215</v>
      </c>
      <c r="M230" s="443" t="s">
        <v>9</v>
      </c>
      <c r="N230" s="441" t="s">
        <v>10</v>
      </c>
    </row>
    <row r="231" spans="2:14" ht="23.25" thickBot="1" x14ac:dyDescent="0.25">
      <c r="B231" s="456">
        <v>50</v>
      </c>
      <c r="C231" s="175" t="s">
        <v>119</v>
      </c>
      <c r="D231" s="250" t="s">
        <v>121</v>
      </c>
      <c r="E231" s="478">
        <v>319.2</v>
      </c>
      <c r="F231" s="478">
        <f>ROUND(E231*G231,0)</f>
        <v>4788</v>
      </c>
      <c r="G231" s="480">
        <v>15</v>
      </c>
      <c r="H231" s="517"/>
      <c r="I231" s="478"/>
      <c r="J231" s="478"/>
      <c r="K231" s="486"/>
      <c r="L231" s="486"/>
      <c r="M231" s="478">
        <f>F231+I231+K231</f>
        <v>4788</v>
      </c>
      <c r="N231" s="491"/>
    </row>
    <row r="232" spans="2:14" ht="20.25" customHeight="1" thickBot="1" x14ac:dyDescent="0.25">
      <c r="B232" s="485"/>
      <c r="C232" s="175" t="s">
        <v>129</v>
      </c>
      <c r="D232" s="737"/>
      <c r="E232" s="738"/>
      <c r="F232" s="738"/>
      <c r="G232" s="738"/>
      <c r="H232" s="738"/>
      <c r="I232" s="738"/>
      <c r="J232" s="738"/>
      <c r="K232" s="739"/>
      <c r="L232" s="514"/>
      <c r="M232" s="515">
        <f>M231</f>
        <v>4788</v>
      </c>
      <c r="N232" s="491"/>
    </row>
    <row r="233" spans="2:14" ht="37.5" customHeight="1" thickBot="1" x14ac:dyDescent="0.25">
      <c r="C233" s="507"/>
      <c r="D233" s="479"/>
      <c r="E233" s="479"/>
      <c r="F233" s="479"/>
      <c r="G233" s="479"/>
      <c r="H233" s="479"/>
      <c r="I233" s="479"/>
      <c r="J233" s="479"/>
      <c r="K233" s="479"/>
      <c r="L233" s="545"/>
    </row>
    <row r="234" spans="2:14" ht="17.25" customHeight="1" x14ac:dyDescent="0.2">
      <c r="B234" s="718"/>
      <c r="C234" s="745"/>
      <c r="D234" s="741" t="s">
        <v>0</v>
      </c>
      <c r="E234" s="724"/>
      <c r="F234" s="724"/>
      <c r="G234" s="724"/>
      <c r="H234" s="724"/>
      <c r="I234" s="724"/>
      <c r="J234" s="724"/>
      <c r="K234" s="724"/>
      <c r="L234" s="724"/>
      <c r="M234" s="725"/>
      <c r="N234" s="474"/>
    </row>
    <row r="235" spans="2:14" ht="11.25" customHeight="1" thickBot="1" x14ac:dyDescent="0.25">
      <c r="B235" s="720"/>
      <c r="C235" s="746"/>
      <c r="D235" s="742"/>
      <c r="E235" s="743"/>
      <c r="F235" s="743"/>
      <c r="G235" s="743"/>
      <c r="H235" s="743"/>
      <c r="I235" s="743"/>
      <c r="J235" s="743"/>
      <c r="K235" s="743"/>
      <c r="L235" s="743"/>
      <c r="M235" s="744"/>
      <c r="N235" s="475"/>
    </row>
    <row r="236" spans="2:14" ht="11.25" customHeight="1" x14ac:dyDescent="0.2">
      <c r="B236" s="720"/>
      <c r="C236" s="746"/>
      <c r="D236" s="734" t="str">
        <f>D226</f>
        <v>PAGO QUINCENAL DEL 16 AL 30 DE JUNIO DE 2025</v>
      </c>
      <c r="E236" s="735"/>
      <c r="F236" s="735"/>
      <c r="G236" s="735"/>
      <c r="H236" s="735"/>
      <c r="I236" s="735"/>
      <c r="J236" s="735"/>
      <c r="K236" s="735"/>
      <c r="L236" s="735"/>
      <c r="M236" s="736"/>
      <c r="N236" s="475"/>
    </row>
    <row r="237" spans="2:14" ht="12" thickBot="1" x14ac:dyDescent="0.25">
      <c r="B237" s="722"/>
      <c r="C237" s="740"/>
      <c r="D237" s="733"/>
      <c r="E237" s="730"/>
      <c r="F237" s="730"/>
      <c r="G237" s="730"/>
      <c r="H237" s="730"/>
      <c r="I237" s="730"/>
      <c r="J237" s="730"/>
      <c r="K237" s="730"/>
      <c r="L237" s="730"/>
      <c r="M237" s="731"/>
      <c r="N237" s="476"/>
    </row>
    <row r="238" spans="2:14" ht="30" customHeight="1" x14ac:dyDescent="0.2">
      <c r="B238" s="734" t="s">
        <v>2</v>
      </c>
      <c r="C238" s="736"/>
      <c r="D238" s="734" t="s">
        <v>158</v>
      </c>
      <c r="E238" s="735"/>
      <c r="F238" s="735"/>
      <c r="G238" s="735"/>
      <c r="H238" s="735"/>
      <c r="I238" s="735"/>
      <c r="J238" s="735"/>
      <c r="K238" s="735"/>
      <c r="L238" s="735"/>
      <c r="M238" s="736"/>
      <c r="N238" s="475"/>
    </row>
    <row r="239" spans="2:14" ht="11.25" customHeight="1" thickBot="1" x14ac:dyDescent="0.25">
      <c r="B239" s="733"/>
      <c r="C239" s="731"/>
      <c r="D239" s="733"/>
      <c r="E239" s="730"/>
      <c r="F239" s="730"/>
      <c r="G239" s="730"/>
      <c r="H239" s="730"/>
      <c r="I239" s="730"/>
      <c r="J239" s="730"/>
      <c r="K239" s="730"/>
      <c r="L239" s="730"/>
      <c r="M239" s="731"/>
      <c r="N239" s="476"/>
    </row>
    <row r="240" spans="2:14" ht="45.75" thickBot="1" x14ac:dyDescent="0.25">
      <c r="B240" s="175" t="s">
        <v>11</v>
      </c>
      <c r="C240" s="456" t="s">
        <v>4</v>
      </c>
      <c r="D240" s="441" t="s">
        <v>13</v>
      </c>
      <c r="E240" s="442" t="s">
        <v>28</v>
      </c>
      <c r="F240" s="443" t="s">
        <v>5</v>
      </c>
      <c r="G240" s="443" t="s">
        <v>6</v>
      </c>
      <c r="H240" s="461" t="s">
        <v>7</v>
      </c>
      <c r="I240" s="457" t="s">
        <v>89</v>
      </c>
      <c r="J240" s="457" t="s">
        <v>8</v>
      </c>
      <c r="K240" s="445" t="s">
        <v>105</v>
      </c>
      <c r="L240" s="445" t="s">
        <v>215</v>
      </c>
      <c r="M240" s="443" t="s">
        <v>9</v>
      </c>
      <c r="N240" s="441" t="s">
        <v>10</v>
      </c>
    </row>
    <row r="241" spans="2:14" ht="23.25" thickBot="1" x14ac:dyDescent="0.25">
      <c r="B241" s="441">
        <v>51</v>
      </c>
      <c r="C241" s="532" t="s">
        <v>203</v>
      </c>
      <c r="D241" s="494" t="s">
        <v>159</v>
      </c>
      <c r="E241" s="478">
        <v>441.76</v>
      </c>
      <c r="F241" s="478">
        <f>ROUND(E241*G241,0)</f>
        <v>6626</v>
      </c>
      <c r="G241" s="480">
        <v>15</v>
      </c>
      <c r="H241" s="480"/>
      <c r="I241" s="486"/>
      <c r="J241" s="478"/>
      <c r="K241" s="478"/>
      <c r="L241" s="486"/>
      <c r="M241" s="539">
        <f>F241+I241+K241</f>
        <v>6626</v>
      </c>
      <c r="N241" s="485"/>
    </row>
    <row r="242" spans="2:14" ht="23.25" thickBot="1" x14ac:dyDescent="0.25">
      <c r="B242" s="456">
        <v>52</v>
      </c>
      <c r="C242" s="533" t="s">
        <v>201</v>
      </c>
      <c r="D242" s="494" t="s">
        <v>159</v>
      </c>
      <c r="E242" s="478">
        <v>441.76</v>
      </c>
      <c r="F242" s="478">
        <f>ROUND(E242*G242,0)</f>
        <v>6626</v>
      </c>
      <c r="G242" s="480">
        <v>15</v>
      </c>
      <c r="H242" s="480"/>
      <c r="I242" s="486"/>
      <c r="J242" s="478"/>
      <c r="K242" s="478"/>
      <c r="L242" s="478"/>
      <c r="M242" s="539">
        <f>F242+I242+K242</f>
        <v>6626</v>
      </c>
      <c r="N242" s="491"/>
    </row>
    <row r="243" spans="2:14" ht="12" thickBot="1" x14ac:dyDescent="0.25">
      <c r="B243" s="456"/>
      <c r="C243" s="176" t="s">
        <v>129</v>
      </c>
      <c r="D243" s="685"/>
      <c r="E243" s="686"/>
      <c r="F243" s="686"/>
      <c r="G243" s="686"/>
      <c r="H243" s="686"/>
      <c r="I243" s="686"/>
      <c r="J243" s="686"/>
      <c r="K243" s="687"/>
      <c r="L243" s="468"/>
      <c r="M243" s="540">
        <f>M241+M242</f>
        <v>13252</v>
      </c>
      <c r="N243" s="491"/>
    </row>
    <row r="244" spans="2:14" x14ac:dyDescent="0.2">
      <c r="B244" s="504"/>
      <c r="C244" s="541"/>
      <c r="D244" s="506"/>
      <c r="E244" s="506"/>
      <c r="F244" s="506"/>
      <c r="G244" s="506"/>
      <c r="H244" s="506"/>
      <c r="I244" s="506"/>
      <c r="J244" s="506"/>
      <c r="K244" s="506"/>
      <c r="L244" s="542"/>
    </row>
    <row r="245" spans="2:14" x14ac:dyDescent="0.2">
      <c r="B245" s="504"/>
      <c r="C245" s="541"/>
      <c r="D245" s="506"/>
      <c r="E245" s="506"/>
      <c r="F245" s="506"/>
      <c r="G245" s="506"/>
      <c r="H245" s="506"/>
      <c r="I245" s="506"/>
      <c r="J245" s="506"/>
      <c r="K245" s="506"/>
      <c r="L245" s="542"/>
    </row>
    <row r="246" spans="2:14" x14ac:dyDescent="0.2">
      <c r="B246" s="504"/>
      <c r="C246" s="541"/>
      <c r="D246" s="506"/>
      <c r="E246" s="506"/>
      <c r="F246" s="506"/>
      <c r="G246" s="506"/>
      <c r="H246" s="506"/>
      <c r="I246" s="506"/>
      <c r="J246" s="506"/>
      <c r="K246" s="506"/>
      <c r="L246" s="542"/>
    </row>
    <row r="247" spans="2:14" x14ac:dyDescent="0.2">
      <c r="B247" s="504"/>
      <c r="C247" s="541"/>
      <c r="D247" s="506"/>
      <c r="E247" s="506"/>
      <c r="F247" s="506"/>
      <c r="G247" s="506"/>
      <c r="H247" s="506"/>
      <c r="I247" s="506"/>
      <c r="J247" s="506"/>
      <c r="K247" s="506"/>
      <c r="L247" s="542"/>
    </row>
    <row r="248" spans="2:14" x14ac:dyDescent="0.2">
      <c r="B248" s="504"/>
      <c r="C248" s="541"/>
      <c r="D248" s="506"/>
      <c r="E248" s="506"/>
      <c r="F248" s="506"/>
      <c r="G248" s="506"/>
      <c r="H248" s="506"/>
      <c r="I248" s="506"/>
      <c r="J248" s="506"/>
      <c r="K248" s="506"/>
      <c r="L248" s="542"/>
    </row>
    <row r="249" spans="2:14" x14ac:dyDescent="0.2">
      <c r="B249" s="504"/>
      <c r="C249" s="541"/>
      <c r="D249" s="506"/>
      <c r="E249" s="506"/>
      <c r="F249" s="506"/>
      <c r="G249" s="506"/>
      <c r="H249" s="506"/>
      <c r="I249" s="506"/>
      <c r="J249" s="506"/>
      <c r="K249" s="506"/>
      <c r="L249" s="542"/>
    </row>
    <row r="250" spans="2:14" ht="12" thickBot="1" x14ac:dyDescent="0.25">
      <c r="B250" s="504"/>
      <c r="C250" s="541"/>
      <c r="D250" s="506"/>
      <c r="E250" s="506"/>
      <c r="F250" s="506"/>
      <c r="G250" s="506"/>
      <c r="H250" s="506"/>
      <c r="I250" s="506"/>
      <c r="J250" s="506"/>
      <c r="K250" s="506"/>
      <c r="L250" s="542"/>
    </row>
    <row r="251" spans="2:14" ht="15" customHeight="1" x14ac:dyDescent="0.2">
      <c r="B251" s="718"/>
      <c r="C251" s="719"/>
      <c r="D251" s="724" t="s">
        <v>0</v>
      </c>
      <c r="E251" s="724"/>
      <c r="F251" s="724"/>
      <c r="G251" s="724"/>
      <c r="H251" s="724"/>
      <c r="I251" s="724"/>
      <c r="J251" s="724"/>
      <c r="K251" s="724"/>
      <c r="L251" s="724"/>
      <c r="M251" s="725"/>
      <c r="N251" s="474"/>
    </row>
    <row r="252" spans="2:14" ht="15" customHeight="1" x14ac:dyDescent="0.2">
      <c r="B252" s="720"/>
      <c r="C252" s="721"/>
      <c r="D252" s="726"/>
      <c r="E252" s="726"/>
      <c r="F252" s="726"/>
      <c r="G252" s="726"/>
      <c r="H252" s="726"/>
      <c r="I252" s="726"/>
      <c r="J252" s="726"/>
      <c r="K252" s="726"/>
      <c r="L252" s="726"/>
      <c r="M252" s="727"/>
      <c r="N252" s="475"/>
    </row>
    <row r="253" spans="2:14" ht="15.75" customHeight="1" x14ac:dyDescent="0.2">
      <c r="B253" s="720"/>
      <c r="C253" s="721"/>
      <c r="D253" s="728" t="str">
        <f>D236</f>
        <v>PAGO QUINCENAL DEL 16 AL 30 DE JUNIO DE 2025</v>
      </c>
      <c r="E253" s="728"/>
      <c r="F253" s="728"/>
      <c r="G253" s="728"/>
      <c r="H253" s="728"/>
      <c r="I253" s="728"/>
      <c r="J253" s="728"/>
      <c r="K253" s="728"/>
      <c r="L253" s="728"/>
      <c r="M253" s="729"/>
      <c r="N253" s="475"/>
    </row>
    <row r="254" spans="2:14" ht="6" customHeight="1" thickBot="1" x14ac:dyDescent="0.25">
      <c r="B254" s="722"/>
      <c r="C254" s="723"/>
      <c r="D254" s="730"/>
      <c r="E254" s="730"/>
      <c r="F254" s="730"/>
      <c r="G254" s="730"/>
      <c r="H254" s="730"/>
      <c r="I254" s="730"/>
      <c r="J254" s="730"/>
      <c r="K254" s="730"/>
      <c r="L254" s="730"/>
      <c r="M254" s="731"/>
      <c r="N254" s="476"/>
    </row>
    <row r="255" spans="2:14" ht="34.5" customHeight="1" x14ac:dyDescent="0.2">
      <c r="B255" s="734" t="s">
        <v>2</v>
      </c>
      <c r="C255" s="736"/>
      <c r="D255" s="734" t="s">
        <v>172</v>
      </c>
      <c r="E255" s="735"/>
      <c r="F255" s="735"/>
      <c r="G255" s="735"/>
      <c r="H255" s="735"/>
      <c r="I255" s="735"/>
      <c r="J255" s="735"/>
      <c r="K255" s="735"/>
      <c r="L255" s="735"/>
      <c r="M255" s="736"/>
      <c r="N255" s="475"/>
    </row>
    <row r="256" spans="2:14" ht="3.75" customHeight="1" thickBot="1" x14ac:dyDescent="0.25">
      <c r="B256" s="733"/>
      <c r="C256" s="731"/>
      <c r="D256" s="733"/>
      <c r="E256" s="730"/>
      <c r="F256" s="730"/>
      <c r="G256" s="730"/>
      <c r="H256" s="730"/>
      <c r="I256" s="730"/>
      <c r="J256" s="730"/>
      <c r="K256" s="730"/>
      <c r="L256" s="730"/>
      <c r="M256" s="731"/>
      <c r="N256" s="476"/>
    </row>
    <row r="257" spans="2:14" ht="43.5" customHeight="1" thickBot="1" x14ac:dyDescent="0.25">
      <c r="B257" s="176" t="s">
        <v>11</v>
      </c>
      <c r="C257" s="456" t="s">
        <v>4</v>
      </c>
      <c r="D257" s="441" t="s">
        <v>13</v>
      </c>
      <c r="E257" s="463" t="s">
        <v>28</v>
      </c>
      <c r="F257" s="443" t="s">
        <v>136</v>
      </c>
      <c r="G257" s="443" t="s">
        <v>6</v>
      </c>
      <c r="H257" s="461" t="s">
        <v>7</v>
      </c>
      <c r="I257" s="461" t="s">
        <v>89</v>
      </c>
      <c r="J257" s="457" t="s">
        <v>8</v>
      </c>
      <c r="K257" s="445" t="s">
        <v>105</v>
      </c>
      <c r="L257" s="445" t="s">
        <v>215</v>
      </c>
      <c r="M257" s="443" t="s">
        <v>9</v>
      </c>
      <c r="N257" s="441" t="s">
        <v>10</v>
      </c>
    </row>
    <row r="258" spans="2:14" ht="29.25" customHeight="1" thickBot="1" x14ac:dyDescent="0.25">
      <c r="B258" s="456">
        <v>53</v>
      </c>
      <c r="C258" s="176" t="s">
        <v>170</v>
      </c>
      <c r="D258" s="250" t="s">
        <v>171</v>
      </c>
      <c r="E258" s="478">
        <v>400</v>
      </c>
      <c r="F258" s="478">
        <f>ROUND(E258*G258,0)</f>
        <v>6000</v>
      </c>
      <c r="G258" s="480">
        <v>15</v>
      </c>
      <c r="H258" s="480"/>
      <c r="I258" s="486"/>
      <c r="J258" s="478"/>
      <c r="K258" s="478"/>
      <c r="L258" s="486"/>
      <c r="M258" s="539">
        <f>F258+I258+K258</f>
        <v>6000</v>
      </c>
      <c r="N258" s="491"/>
    </row>
    <row r="259" spans="2:14" ht="15.75" customHeight="1" thickBot="1" x14ac:dyDescent="0.25">
      <c r="B259" s="513"/>
      <c r="C259" s="175" t="s">
        <v>129</v>
      </c>
      <c r="D259" s="737"/>
      <c r="E259" s="738"/>
      <c r="F259" s="738"/>
      <c r="G259" s="738"/>
      <c r="H259" s="738"/>
      <c r="I259" s="738"/>
      <c r="J259" s="738"/>
      <c r="K259" s="739"/>
      <c r="L259" s="514"/>
      <c r="M259" s="543">
        <f>M258</f>
        <v>6000</v>
      </c>
      <c r="N259" s="491"/>
    </row>
    <row r="260" spans="2:14" ht="15.75" customHeight="1" x14ac:dyDescent="0.2">
      <c r="C260" s="505"/>
      <c r="D260" s="470"/>
      <c r="E260" s="470"/>
      <c r="F260" s="470"/>
      <c r="G260" s="470"/>
      <c r="H260" s="470"/>
      <c r="I260" s="470"/>
      <c r="J260" s="470"/>
      <c r="K260" s="470"/>
      <c r="L260" s="516"/>
    </row>
    <row r="261" spans="2:14" ht="3" customHeight="1" thickBot="1" x14ac:dyDescent="0.25">
      <c r="C261" s="505"/>
      <c r="D261" s="470"/>
      <c r="E261" s="470"/>
      <c r="F261" s="470"/>
      <c r="G261" s="470"/>
      <c r="H261" s="470"/>
      <c r="I261" s="470"/>
      <c r="J261" s="470"/>
      <c r="K261" s="470"/>
      <c r="L261" s="516"/>
    </row>
    <row r="262" spans="2:14" ht="15.75" customHeight="1" x14ac:dyDescent="0.2">
      <c r="B262" s="718"/>
      <c r="C262" s="719"/>
      <c r="D262" s="724" t="s">
        <v>0</v>
      </c>
      <c r="E262" s="724"/>
      <c r="F262" s="724"/>
      <c r="G262" s="724"/>
      <c r="H262" s="724"/>
      <c r="I262" s="724"/>
      <c r="J262" s="724"/>
      <c r="K262" s="724"/>
      <c r="L262" s="724"/>
      <c r="M262" s="725"/>
      <c r="N262" s="474"/>
    </row>
    <row r="263" spans="2:14" ht="15.75" customHeight="1" x14ac:dyDescent="0.2">
      <c r="B263" s="720"/>
      <c r="C263" s="721"/>
      <c r="D263" s="726"/>
      <c r="E263" s="726"/>
      <c r="F263" s="726"/>
      <c r="G263" s="726"/>
      <c r="H263" s="726"/>
      <c r="I263" s="726"/>
      <c r="J263" s="726"/>
      <c r="K263" s="726"/>
      <c r="L263" s="726"/>
      <c r="M263" s="727"/>
      <c r="N263" s="475"/>
    </row>
    <row r="264" spans="2:14" ht="15.75" customHeight="1" x14ac:dyDescent="0.2">
      <c r="B264" s="720"/>
      <c r="C264" s="721"/>
      <c r="D264" s="728" t="str">
        <f>D253</f>
        <v>PAGO QUINCENAL DEL 16 AL 30 DE JUNIO DE 2025</v>
      </c>
      <c r="E264" s="728"/>
      <c r="F264" s="728"/>
      <c r="G264" s="728"/>
      <c r="H264" s="728"/>
      <c r="I264" s="728"/>
      <c r="J264" s="728"/>
      <c r="K264" s="728"/>
      <c r="L264" s="728"/>
      <c r="M264" s="729"/>
      <c r="N264" s="475"/>
    </row>
    <row r="265" spans="2:14" ht="3.75" customHeight="1" thickBot="1" x14ac:dyDescent="0.25">
      <c r="B265" s="722"/>
      <c r="C265" s="723"/>
      <c r="D265" s="730"/>
      <c r="E265" s="730"/>
      <c r="F265" s="730"/>
      <c r="G265" s="730"/>
      <c r="H265" s="730"/>
      <c r="I265" s="730"/>
      <c r="J265" s="730"/>
      <c r="K265" s="730"/>
      <c r="L265" s="730"/>
      <c r="M265" s="731"/>
      <c r="N265" s="476"/>
    </row>
    <row r="266" spans="2:14" ht="15.75" customHeight="1" x14ac:dyDescent="0.2">
      <c r="B266" s="732" t="s">
        <v>2</v>
      </c>
      <c r="C266" s="729"/>
      <c r="D266" s="734" t="s">
        <v>3</v>
      </c>
      <c r="E266" s="735"/>
      <c r="F266" s="735"/>
      <c r="G266" s="735"/>
      <c r="H266" s="735"/>
      <c r="I266" s="735"/>
      <c r="J266" s="735"/>
      <c r="K266" s="735"/>
      <c r="L266" s="735"/>
      <c r="M266" s="736"/>
      <c r="N266" s="475"/>
    </row>
    <row r="267" spans="2:14" ht="5.25" customHeight="1" thickBot="1" x14ac:dyDescent="0.25">
      <c r="B267" s="733"/>
      <c r="C267" s="731"/>
      <c r="D267" s="733"/>
      <c r="E267" s="730"/>
      <c r="F267" s="730"/>
      <c r="G267" s="730"/>
      <c r="H267" s="730"/>
      <c r="I267" s="730"/>
      <c r="J267" s="730"/>
      <c r="K267" s="730"/>
      <c r="L267" s="730"/>
      <c r="M267" s="731"/>
      <c r="N267" s="476"/>
    </row>
    <row r="268" spans="2:14" ht="33.75" customHeight="1" thickBot="1" x14ac:dyDescent="0.25">
      <c r="B268" s="165" t="s">
        <v>11</v>
      </c>
      <c r="C268" s="458" t="s">
        <v>4</v>
      </c>
      <c r="D268" s="464" t="s">
        <v>13</v>
      </c>
      <c r="E268" s="465" t="s">
        <v>28</v>
      </c>
      <c r="F268" s="445" t="s">
        <v>5</v>
      </c>
      <c r="G268" s="445" t="s">
        <v>6</v>
      </c>
      <c r="H268" s="444" t="s">
        <v>7</v>
      </c>
      <c r="I268" s="457" t="s">
        <v>89</v>
      </c>
      <c r="J268" s="457" t="s">
        <v>8</v>
      </c>
      <c r="K268" s="445" t="s">
        <v>105</v>
      </c>
      <c r="L268" s="445" t="s">
        <v>215</v>
      </c>
      <c r="M268" s="445" t="s">
        <v>9</v>
      </c>
      <c r="N268" s="464" t="s">
        <v>10</v>
      </c>
    </row>
    <row r="269" spans="2:14" ht="15.75" customHeight="1" thickBot="1" x14ac:dyDescent="0.25">
      <c r="B269" s="546">
        <v>1</v>
      </c>
      <c r="C269" s="484" t="s">
        <v>12</v>
      </c>
      <c r="D269" s="547" t="s">
        <v>162</v>
      </c>
      <c r="E269" s="478">
        <f>10296.8/15</f>
        <v>686.45333333333326</v>
      </c>
      <c r="F269" s="486">
        <f>ROUND(E269*G269,0)</f>
        <v>10297</v>
      </c>
      <c r="G269" s="480">
        <v>15</v>
      </c>
      <c r="H269" s="480"/>
      <c r="I269" s="478"/>
      <c r="J269" s="486"/>
      <c r="K269" s="478"/>
      <c r="L269" s="486"/>
      <c r="M269" s="526">
        <f>F269+I269+K269</f>
        <v>10297</v>
      </c>
      <c r="N269" s="485"/>
    </row>
    <row r="270" spans="2:14" ht="15.75" customHeight="1" thickBot="1" x14ac:dyDescent="0.25">
      <c r="B270" s="546"/>
      <c r="C270" s="484" t="s">
        <v>129</v>
      </c>
      <c r="D270" s="517"/>
      <c r="E270" s="486"/>
      <c r="F270" s="486"/>
      <c r="G270" s="493"/>
      <c r="H270" s="493"/>
      <c r="I270" s="486"/>
      <c r="J270" s="486"/>
      <c r="K270" s="486"/>
      <c r="L270" s="486"/>
      <c r="M270" s="526">
        <f>M269</f>
        <v>10297</v>
      </c>
      <c r="N270" s="491"/>
    </row>
    <row r="271" spans="2:14" ht="15.75" customHeight="1" thickBot="1" x14ac:dyDescent="0.25">
      <c r="C271" s="505"/>
      <c r="D271" s="470"/>
      <c r="E271" s="470"/>
      <c r="F271" s="470"/>
      <c r="G271" s="470"/>
      <c r="H271" s="470"/>
      <c r="I271" s="470"/>
      <c r="J271" s="470"/>
      <c r="K271" s="470"/>
      <c r="L271" s="516"/>
    </row>
    <row r="272" spans="2:14" ht="15.75" customHeight="1" x14ac:dyDescent="0.2">
      <c r="B272" s="698"/>
      <c r="C272" s="699"/>
      <c r="D272" s="704" t="s">
        <v>0</v>
      </c>
      <c r="E272" s="704"/>
      <c r="F272" s="704"/>
      <c r="G272" s="704"/>
      <c r="H272" s="704"/>
      <c r="I272" s="704"/>
      <c r="J272" s="704"/>
      <c r="K272" s="704"/>
      <c r="L272" s="704"/>
      <c r="M272" s="705"/>
      <c r="N272" s="393"/>
    </row>
    <row r="273" spans="2:14" ht="15.75" customHeight="1" x14ac:dyDescent="0.2">
      <c r="B273" s="700"/>
      <c r="C273" s="701"/>
      <c r="D273" s="706"/>
      <c r="E273" s="706"/>
      <c r="F273" s="706"/>
      <c r="G273" s="706"/>
      <c r="H273" s="706"/>
      <c r="I273" s="706"/>
      <c r="J273" s="706"/>
      <c r="K273" s="706"/>
      <c r="L273" s="706"/>
      <c r="M273" s="707"/>
      <c r="N273" s="450"/>
    </row>
    <row r="274" spans="2:14" ht="15.75" customHeight="1" x14ac:dyDescent="0.2">
      <c r="B274" s="700"/>
      <c r="C274" s="701"/>
      <c r="D274" s="708" t="s">
        <v>222</v>
      </c>
      <c r="E274" s="708"/>
      <c r="F274" s="708"/>
      <c r="G274" s="708"/>
      <c r="H274" s="708"/>
      <c r="I274" s="708"/>
      <c r="J274" s="708"/>
      <c r="K274" s="708"/>
      <c r="L274" s="708"/>
      <c r="M274" s="591"/>
      <c r="N274" s="450"/>
    </row>
    <row r="275" spans="2:14" ht="15.75" customHeight="1" thickBot="1" x14ac:dyDescent="0.25">
      <c r="B275" s="702"/>
      <c r="C275" s="703"/>
      <c r="D275" s="709"/>
      <c r="E275" s="709"/>
      <c r="F275" s="709"/>
      <c r="G275" s="709"/>
      <c r="H275" s="709"/>
      <c r="I275" s="709"/>
      <c r="J275" s="709"/>
      <c r="K275" s="709"/>
      <c r="L275" s="709"/>
      <c r="M275" s="593"/>
      <c r="N275" s="451"/>
    </row>
    <row r="276" spans="2:14" ht="15.75" customHeight="1" x14ac:dyDescent="0.2">
      <c r="B276" s="710" t="s">
        <v>2</v>
      </c>
      <c r="C276" s="711"/>
      <c r="D276" s="590" t="s">
        <v>133</v>
      </c>
      <c r="E276" s="708"/>
      <c r="F276" s="708"/>
      <c r="G276" s="708"/>
      <c r="H276" s="708"/>
      <c r="I276" s="708"/>
      <c r="J276" s="708"/>
      <c r="K276" s="708"/>
      <c r="L276" s="708"/>
      <c r="M276" s="591"/>
      <c r="N276" s="450"/>
    </row>
    <row r="277" spans="2:14" ht="15.75" customHeight="1" thickBot="1" x14ac:dyDescent="0.25">
      <c r="B277" s="691"/>
      <c r="C277" s="692"/>
      <c r="D277" s="592"/>
      <c r="E277" s="709"/>
      <c r="F277" s="709"/>
      <c r="G277" s="709"/>
      <c r="H277" s="709"/>
      <c r="I277" s="709"/>
      <c r="J277" s="709"/>
      <c r="K277" s="709"/>
      <c r="L277" s="709"/>
      <c r="M277" s="593"/>
      <c r="N277" s="451"/>
    </row>
    <row r="278" spans="2:14" ht="28.5" customHeight="1" thickBot="1" x14ac:dyDescent="0.25">
      <c r="B278" s="176" t="s">
        <v>11</v>
      </c>
      <c r="C278" s="456" t="s">
        <v>4</v>
      </c>
      <c r="D278" s="441" t="s">
        <v>13</v>
      </c>
      <c r="E278" s="463" t="s">
        <v>28</v>
      </c>
      <c r="F278" s="443" t="s">
        <v>136</v>
      </c>
      <c r="G278" s="443" t="s">
        <v>6</v>
      </c>
      <c r="H278" s="461" t="s">
        <v>7</v>
      </c>
      <c r="I278" s="461" t="s">
        <v>89</v>
      </c>
      <c r="J278" s="457" t="s">
        <v>8</v>
      </c>
      <c r="K278" s="445" t="s">
        <v>105</v>
      </c>
      <c r="L278" s="445" t="s">
        <v>215</v>
      </c>
      <c r="M278" s="443" t="s">
        <v>9</v>
      </c>
      <c r="N278" s="441" t="s">
        <v>10</v>
      </c>
    </row>
    <row r="279" spans="2:14" ht="21.75" customHeight="1" thickBot="1" x14ac:dyDescent="0.25">
      <c r="B279" s="380">
        <v>54</v>
      </c>
      <c r="C279" s="389" t="s">
        <v>134</v>
      </c>
      <c r="D279" s="236" t="s">
        <v>135</v>
      </c>
      <c r="E279" s="427">
        <v>122.6</v>
      </c>
      <c r="F279" s="428">
        <f>G279*E279</f>
        <v>3678</v>
      </c>
      <c r="G279" s="360">
        <v>30</v>
      </c>
      <c r="H279" s="362"/>
      <c r="I279" s="427"/>
      <c r="J279" s="427"/>
      <c r="K279" s="428"/>
      <c r="L279" s="427"/>
      <c r="M279" s="427">
        <f>F279+I279+K279</f>
        <v>3678</v>
      </c>
      <c r="N279" s="365"/>
    </row>
    <row r="280" spans="2:14" ht="15.75" customHeight="1" thickBot="1" x14ac:dyDescent="0.25">
      <c r="B280" s="397"/>
      <c r="C280" s="16" t="s">
        <v>129</v>
      </c>
      <c r="D280" s="695"/>
      <c r="E280" s="696"/>
      <c r="F280" s="696"/>
      <c r="G280" s="696"/>
      <c r="H280" s="696"/>
      <c r="I280" s="696"/>
      <c r="J280" s="696"/>
      <c r="K280" s="697"/>
      <c r="L280" s="439"/>
      <c r="M280" s="398">
        <f>M279</f>
        <v>3678</v>
      </c>
      <c r="N280" s="365"/>
    </row>
    <row r="281" spans="2:14" ht="15.75" customHeight="1" x14ac:dyDescent="0.2">
      <c r="C281" s="505"/>
      <c r="D281" s="470"/>
      <c r="E281" s="470"/>
      <c r="F281" s="470"/>
      <c r="G281" s="470"/>
      <c r="H281" s="470"/>
      <c r="I281" s="470"/>
      <c r="J281" s="470"/>
      <c r="K281" s="470"/>
      <c r="L281" s="516"/>
    </row>
    <row r="282" spans="2:14" ht="15.75" customHeight="1" x14ac:dyDescent="0.2">
      <c r="C282" s="505"/>
      <c r="D282" s="470"/>
      <c r="E282" s="470"/>
      <c r="F282" s="470"/>
      <c r="G282" s="470"/>
      <c r="H282" s="470"/>
      <c r="I282" s="470"/>
      <c r="J282" s="470"/>
      <c r="K282" s="470"/>
      <c r="L282" s="516"/>
    </row>
    <row r="283" spans="2:14" ht="15.75" customHeight="1" x14ac:dyDescent="0.2">
      <c r="C283" s="505"/>
      <c r="D283" s="470"/>
      <c r="E283" s="470"/>
      <c r="F283" s="470"/>
      <c r="G283" s="470"/>
      <c r="H283" s="470"/>
      <c r="I283" s="470"/>
      <c r="J283" s="470"/>
      <c r="K283" s="470"/>
      <c r="L283" s="516"/>
    </row>
    <row r="284" spans="2:14" ht="15.75" customHeight="1" x14ac:dyDescent="0.2">
      <c r="C284" s="505"/>
      <c r="D284" s="470"/>
      <c r="E284" s="470"/>
      <c r="F284" s="470"/>
      <c r="G284" s="470"/>
      <c r="H284" s="470"/>
      <c r="I284" s="470"/>
      <c r="J284" s="470"/>
      <c r="K284" s="470"/>
      <c r="L284" s="516"/>
    </row>
    <row r="285" spans="2:14" ht="15.75" customHeight="1" x14ac:dyDescent="0.2">
      <c r="C285" s="505"/>
      <c r="D285" s="470"/>
      <c r="E285" s="470"/>
      <c r="F285" s="470"/>
      <c r="G285" s="470"/>
      <c r="H285" s="470"/>
      <c r="I285" s="470"/>
      <c r="J285" s="470"/>
      <c r="K285" s="470"/>
      <c r="L285" s="516"/>
    </row>
    <row r="286" spans="2:14" ht="15.75" customHeight="1" x14ac:dyDescent="0.2">
      <c r="C286" s="505"/>
      <c r="D286" s="470"/>
      <c r="E286" s="470"/>
      <c r="F286" s="470"/>
      <c r="G286" s="470"/>
      <c r="H286" s="470"/>
      <c r="I286" s="470"/>
      <c r="J286" s="470"/>
      <c r="K286" s="470"/>
      <c r="L286" s="516"/>
    </row>
    <row r="287" spans="2:14" ht="15.75" customHeight="1" x14ac:dyDescent="0.2">
      <c r="C287" s="505"/>
      <c r="D287" s="470"/>
      <c r="E287" s="470"/>
      <c r="F287" s="470"/>
      <c r="G287" s="470"/>
      <c r="H287" s="470"/>
      <c r="I287" s="470"/>
      <c r="J287" s="470"/>
      <c r="K287" s="470"/>
      <c r="L287" s="516"/>
    </row>
    <row r="288" spans="2:14" ht="15.75" customHeight="1" x14ac:dyDescent="0.2">
      <c r="C288" s="505"/>
      <c r="D288" s="470"/>
      <c r="E288" s="470"/>
      <c r="F288" s="470"/>
      <c r="G288" s="470"/>
      <c r="H288" s="470"/>
      <c r="I288" s="470"/>
      <c r="J288" s="470"/>
      <c r="K288" s="470"/>
      <c r="L288" s="516"/>
    </row>
    <row r="289" spans="2:14" ht="15.75" customHeight="1" x14ac:dyDescent="0.2">
      <c r="C289" s="505"/>
      <c r="D289" s="470"/>
      <c r="E289" s="470"/>
      <c r="F289" s="470"/>
      <c r="G289" s="470"/>
      <c r="H289" s="470"/>
      <c r="I289" s="470"/>
      <c r="J289" s="470"/>
      <c r="K289" s="470"/>
      <c r="L289" s="516"/>
    </row>
    <row r="290" spans="2:14" ht="15.75" customHeight="1" x14ac:dyDescent="0.2">
      <c r="C290" s="505"/>
      <c r="D290" s="470"/>
      <c r="E290" s="470"/>
      <c r="F290" s="470"/>
      <c r="G290" s="470"/>
      <c r="H290" s="470"/>
      <c r="I290" s="470"/>
      <c r="J290" s="470"/>
      <c r="K290" s="470"/>
      <c r="L290" s="516"/>
    </row>
    <row r="291" spans="2:14" ht="15.75" customHeight="1" x14ac:dyDescent="0.2">
      <c r="C291" s="505"/>
      <c r="D291" s="470"/>
      <c r="E291" s="470"/>
      <c r="F291" s="470"/>
      <c r="G291" s="470"/>
      <c r="H291" s="470"/>
      <c r="I291" s="470"/>
      <c r="J291" s="470"/>
      <c r="K291" s="470"/>
      <c r="L291" s="516"/>
    </row>
    <row r="292" spans="2:14" ht="20.25" customHeight="1" thickBot="1" x14ac:dyDescent="0.25">
      <c r="C292" s="505"/>
      <c r="D292" s="470"/>
      <c r="E292" s="470"/>
      <c r="F292" s="470"/>
      <c r="G292" s="470"/>
      <c r="H292" s="470"/>
      <c r="I292" s="470"/>
      <c r="J292" s="470"/>
      <c r="K292" s="470"/>
      <c r="L292" s="516"/>
    </row>
    <row r="293" spans="2:14" ht="16.5" customHeight="1" x14ac:dyDescent="0.2">
      <c r="B293" s="718"/>
      <c r="C293" s="719"/>
      <c r="D293" s="724" t="s">
        <v>0</v>
      </c>
      <c r="E293" s="724"/>
      <c r="F293" s="724"/>
      <c r="G293" s="724"/>
      <c r="H293" s="724"/>
      <c r="I293" s="724"/>
      <c r="J293" s="724"/>
      <c r="K293" s="724"/>
      <c r="L293" s="724"/>
      <c r="M293" s="725"/>
      <c r="N293" s="474"/>
    </row>
    <row r="294" spans="2:14" ht="8.25" customHeight="1" x14ac:dyDescent="0.2">
      <c r="B294" s="720"/>
      <c r="C294" s="721"/>
      <c r="D294" s="726"/>
      <c r="E294" s="726"/>
      <c r="F294" s="726"/>
      <c r="G294" s="726"/>
      <c r="H294" s="726"/>
      <c r="I294" s="726"/>
      <c r="J294" s="726"/>
      <c r="K294" s="726"/>
      <c r="L294" s="726"/>
      <c r="M294" s="727"/>
      <c r="N294" s="475"/>
    </row>
    <row r="295" spans="2:14" ht="15" customHeight="1" x14ac:dyDescent="0.2">
      <c r="B295" s="720"/>
      <c r="C295" s="721"/>
      <c r="D295" s="728" t="str">
        <f>D253</f>
        <v>PAGO QUINCENAL DEL 16 AL 30 DE JUNIO DE 2025</v>
      </c>
      <c r="E295" s="728"/>
      <c r="F295" s="728"/>
      <c r="G295" s="728"/>
      <c r="H295" s="728"/>
      <c r="I295" s="728"/>
      <c r="J295" s="728"/>
      <c r="K295" s="728"/>
      <c r="L295" s="728"/>
      <c r="M295" s="729"/>
      <c r="N295" s="475"/>
    </row>
    <row r="296" spans="2:14" ht="8.25" customHeight="1" thickBot="1" x14ac:dyDescent="0.25">
      <c r="B296" s="722"/>
      <c r="C296" s="723"/>
      <c r="D296" s="730"/>
      <c r="E296" s="730"/>
      <c r="F296" s="730"/>
      <c r="G296" s="730"/>
      <c r="H296" s="730"/>
      <c r="I296" s="730"/>
      <c r="J296" s="730"/>
      <c r="K296" s="730"/>
      <c r="L296" s="730"/>
      <c r="M296" s="731"/>
      <c r="N296" s="476"/>
    </row>
    <row r="297" spans="2:14" ht="15.75" customHeight="1" x14ac:dyDescent="0.2">
      <c r="B297" s="734" t="s">
        <v>2</v>
      </c>
      <c r="C297" s="736"/>
      <c r="D297" s="734" t="s">
        <v>176</v>
      </c>
      <c r="E297" s="735"/>
      <c r="F297" s="735"/>
      <c r="G297" s="735"/>
      <c r="H297" s="735"/>
      <c r="I297" s="735"/>
      <c r="J297" s="735"/>
      <c r="K297" s="735"/>
      <c r="L297" s="735"/>
      <c r="M297" s="736"/>
      <c r="N297" s="475"/>
    </row>
    <row r="298" spans="2:14" ht="12" customHeight="1" thickBot="1" x14ac:dyDescent="0.25">
      <c r="B298" s="733"/>
      <c r="C298" s="731"/>
      <c r="D298" s="733"/>
      <c r="E298" s="730"/>
      <c r="F298" s="730"/>
      <c r="G298" s="730"/>
      <c r="H298" s="730"/>
      <c r="I298" s="730"/>
      <c r="J298" s="730"/>
      <c r="K298" s="730"/>
      <c r="L298" s="730"/>
      <c r="M298" s="731"/>
      <c r="N298" s="476"/>
    </row>
    <row r="299" spans="2:14" ht="39.75" customHeight="1" thickBot="1" x14ac:dyDescent="0.25">
      <c r="B299" s="176" t="s">
        <v>11</v>
      </c>
      <c r="C299" s="456" t="s">
        <v>4</v>
      </c>
      <c r="D299" s="441" t="s">
        <v>13</v>
      </c>
      <c r="E299" s="463" t="s">
        <v>28</v>
      </c>
      <c r="F299" s="443" t="s">
        <v>136</v>
      </c>
      <c r="G299" s="443" t="s">
        <v>6</v>
      </c>
      <c r="H299" s="461" t="s">
        <v>7</v>
      </c>
      <c r="I299" s="461" t="s">
        <v>89</v>
      </c>
      <c r="J299" s="457" t="s">
        <v>8</v>
      </c>
      <c r="K299" s="445" t="s">
        <v>105</v>
      </c>
      <c r="L299" s="445" t="s">
        <v>215</v>
      </c>
      <c r="M299" s="443" t="s">
        <v>9</v>
      </c>
      <c r="N299" s="441" t="s">
        <v>10</v>
      </c>
    </row>
    <row r="300" spans="2:14" ht="38.25" customHeight="1" thickBot="1" x14ac:dyDescent="0.25">
      <c r="B300" s="456">
        <v>55</v>
      </c>
      <c r="C300" s="176" t="s">
        <v>174</v>
      </c>
      <c r="D300" s="250" t="s">
        <v>175</v>
      </c>
      <c r="E300" s="478">
        <v>260.43</v>
      </c>
      <c r="F300" s="478">
        <f>ROUND(E300*G300,0)</f>
        <v>3906</v>
      </c>
      <c r="G300" s="480">
        <v>15</v>
      </c>
      <c r="H300" s="480"/>
      <c r="I300" s="486"/>
      <c r="J300" s="498">
        <v>0</v>
      </c>
      <c r="K300" s="508">
        <f>ROUND((E300*2)*J300,0)</f>
        <v>0</v>
      </c>
      <c r="L300" s="508"/>
      <c r="M300" s="539">
        <f>F300+I300+K300</f>
        <v>3906</v>
      </c>
      <c r="N300" s="491"/>
    </row>
    <row r="301" spans="2:14" ht="12" thickBot="1" x14ac:dyDescent="0.25">
      <c r="B301" s="513"/>
      <c r="C301" s="175" t="s">
        <v>129</v>
      </c>
      <c r="D301" s="737"/>
      <c r="E301" s="738"/>
      <c r="F301" s="738"/>
      <c r="G301" s="738"/>
      <c r="H301" s="738"/>
      <c r="I301" s="738"/>
      <c r="J301" s="738"/>
      <c r="K301" s="739"/>
      <c r="L301" s="514"/>
      <c r="M301" s="543">
        <f>M300</f>
        <v>3906</v>
      </c>
      <c r="N301" s="491"/>
    </row>
    <row r="302" spans="2:14" ht="12" thickBot="1" x14ac:dyDescent="0.25">
      <c r="B302" s="504"/>
      <c r="C302" s="541"/>
      <c r="D302" s="506"/>
      <c r="E302" s="506"/>
      <c r="F302" s="506"/>
      <c r="G302" s="506"/>
      <c r="H302" s="506"/>
      <c r="I302" s="506"/>
      <c r="J302" s="506"/>
      <c r="K302" s="506"/>
      <c r="L302" s="506"/>
      <c r="M302" s="542"/>
    </row>
    <row r="303" spans="2:14" ht="15" customHeight="1" thickBot="1" x14ac:dyDescent="0.25">
      <c r="B303" s="513"/>
      <c r="C303" s="484" t="s">
        <v>108</v>
      </c>
      <c r="D303" s="513"/>
      <c r="E303" s="548"/>
      <c r="F303" s="548">
        <f>SUM(F1:F302)</f>
        <v>278725</v>
      </c>
      <c r="G303" s="548"/>
      <c r="H303" s="549"/>
      <c r="I303" s="548">
        <f>SUM(I1:I302)</f>
        <v>6754</v>
      </c>
      <c r="J303" s="550">
        <f>SUM(J1:J302)</f>
        <v>0</v>
      </c>
      <c r="K303" s="548">
        <f>SUM(K1:K302)</f>
        <v>500</v>
      </c>
      <c r="L303" s="548">
        <f>SUM(L10:L300)</f>
        <v>1000</v>
      </c>
      <c r="M303" s="555">
        <f>M301+M280+M270+M259+M243+M232+M220+M209+M190+M179+M163+M153+M141+M129+M109+M97+M81+M71+M53+M38+M21</f>
        <v>284979</v>
      </c>
      <c r="N303" s="485"/>
    </row>
    <row r="304" spans="2:14" ht="15" customHeight="1" x14ac:dyDescent="0.2">
      <c r="C304" s="471"/>
      <c r="E304" s="510"/>
      <c r="F304" s="510"/>
      <c r="G304" s="510"/>
      <c r="H304" s="551"/>
      <c r="I304" s="510"/>
      <c r="J304" s="552"/>
      <c r="K304" s="510"/>
      <c r="L304" s="510"/>
    </row>
    <row r="305" spans="3:13" ht="15" customHeight="1" x14ac:dyDescent="0.2">
      <c r="C305" s="471"/>
      <c r="E305" s="510"/>
      <c r="F305" s="510"/>
      <c r="G305" s="510"/>
      <c r="H305" s="551"/>
      <c r="I305" s="510"/>
      <c r="J305" s="552"/>
      <c r="K305" s="510"/>
      <c r="L305" s="510"/>
    </row>
    <row r="306" spans="3:13" ht="15.75" customHeight="1" x14ac:dyDescent="0.2">
      <c r="C306" s="471" t="s">
        <v>125</v>
      </c>
      <c r="D306" s="553">
        <f>F303</f>
        <v>278725</v>
      </c>
      <c r="F306" s="518"/>
    </row>
    <row r="307" spans="3:13" ht="15" customHeight="1" x14ac:dyDescent="0.2">
      <c r="C307" s="471" t="s">
        <v>7</v>
      </c>
      <c r="D307" s="553">
        <f>I303</f>
        <v>6754</v>
      </c>
      <c r="L307" s="516"/>
      <c r="M307" s="510"/>
    </row>
    <row r="308" spans="3:13" ht="15.75" customHeight="1" x14ac:dyDescent="0.2">
      <c r="C308" s="471" t="s">
        <v>126</v>
      </c>
      <c r="D308" s="553">
        <f>K303</f>
        <v>500</v>
      </c>
      <c r="L308" s="516"/>
      <c r="M308" s="516">
        <f>M303</f>
        <v>284979</v>
      </c>
    </row>
    <row r="309" spans="3:13" ht="15" customHeight="1" x14ac:dyDescent="0.2">
      <c r="C309" s="471" t="s">
        <v>215</v>
      </c>
      <c r="D309" s="553">
        <f>L303</f>
        <v>1000</v>
      </c>
    </row>
    <row r="310" spans="3:13" ht="15.75" customHeight="1" x14ac:dyDescent="0.2">
      <c r="C310" s="471" t="s">
        <v>127</v>
      </c>
      <c r="D310" s="553">
        <f>D308+D307+D306-D309</f>
        <v>284979</v>
      </c>
    </row>
    <row r="312" spans="3:13" x14ac:dyDescent="0.2">
      <c r="F312" s="510"/>
    </row>
    <row r="313" spans="3:13" x14ac:dyDescent="0.2">
      <c r="F313" s="510"/>
    </row>
    <row r="314" spans="3:13" x14ac:dyDescent="0.2">
      <c r="M314" s="469" t="s">
        <v>137</v>
      </c>
    </row>
    <row r="319" spans="3:13" x14ac:dyDescent="0.2">
      <c r="F319" s="554"/>
    </row>
    <row r="365" ht="15" customHeight="1" x14ac:dyDescent="0.2"/>
    <row r="366" ht="15" customHeight="1" x14ac:dyDescent="0.2"/>
    <row r="367" ht="15" customHeight="1" x14ac:dyDescent="0.2"/>
    <row r="368" ht="15.75" customHeight="1" x14ac:dyDescent="0.2"/>
    <row r="369" ht="15" customHeight="1" x14ac:dyDescent="0.2"/>
    <row r="370" ht="43.5" customHeight="1" x14ac:dyDescent="0.2"/>
    <row r="371" ht="25.5" customHeight="1" x14ac:dyDescent="0.2"/>
    <row r="381" ht="15" customHeight="1" x14ac:dyDescent="0.2"/>
    <row r="382" ht="15.75" customHeight="1" x14ac:dyDescent="0.2"/>
  </sheetData>
  <mergeCells count="122">
    <mergeCell ref="B3:C6"/>
    <mergeCell ref="D3:M4"/>
    <mergeCell ref="D5:M6"/>
    <mergeCell ref="B7:C8"/>
    <mergeCell ref="D7:M8"/>
    <mergeCell ref="D21:K21"/>
    <mergeCell ref="B59:C62"/>
    <mergeCell ref="D59:M60"/>
    <mergeCell ref="D61:M62"/>
    <mergeCell ref="B40:C43"/>
    <mergeCell ref="D40:M41"/>
    <mergeCell ref="D42:M43"/>
    <mergeCell ref="B26:C29"/>
    <mergeCell ref="D26:M27"/>
    <mergeCell ref="D28:M29"/>
    <mergeCell ref="B30:C31"/>
    <mergeCell ref="D30:M31"/>
    <mergeCell ref="D38:K38"/>
    <mergeCell ref="B63:C64"/>
    <mergeCell ref="D63:M64"/>
    <mergeCell ref="B73:C76"/>
    <mergeCell ref="D73:M74"/>
    <mergeCell ref="D75:M76"/>
    <mergeCell ref="B44:C45"/>
    <mergeCell ref="D44:M45"/>
    <mergeCell ref="D53:K53"/>
    <mergeCell ref="B92:C93"/>
    <mergeCell ref="D92:M93"/>
    <mergeCell ref="D97:K97"/>
    <mergeCell ref="B100:C103"/>
    <mergeCell ref="D100:M101"/>
    <mergeCell ref="D102:M103"/>
    <mergeCell ref="B77:C78"/>
    <mergeCell ref="D77:M78"/>
    <mergeCell ref="D81:K81"/>
    <mergeCell ref="B88:C91"/>
    <mergeCell ref="D88:M89"/>
    <mergeCell ref="D90:M91"/>
    <mergeCell ref="B132:C135"/>
    <mergeCell ref="D132:M133"/>
    <mergeCell ref="D134:M135"/>
    <mergeCell ref="B136:C137"/>
    <mergeCell ref="D136:M137"/>
    <mergeCell ref="D141:K141"/>
    <mergeCell ref="B104:C105"/>
    <mergeCell ref="D104:M105"/>
    <mergeCell ref="B116:C119"/>
    <mergeCell ref="D116:M117"/>
    <mergeCell ref="D118:M119"/>
    <mergeCell ref="B120:C121"/>
    <mergeCell ref="D120:M121"/>
    <mergeCell ref="B155:C158"/>
    <mergeCell ref="D155:M156"/>
    <mergeCell ref="D157:M158"/>
    <mergeCell ref="B159:C160"/>
    <mergeCell ref="D159:M160"/>
    <mergeCell ref="D163:K163"/>
    <mergeCell ref="B143:C146"/>
    <mergeCell ref="D143:M144"/>
    <mergeCell ref="D145:M146"/>
    <mergeCell ref="B147:C148"/>
    <mergeCell ref="D147:M148"/>
    <mergeCell ref="D153:K153"/>
    <mergeCell ref="B182:C185"/>
    <mergeCell ref="D182:M183"/>
    <mergeCell ref="D184:M185"/>
    <mergeCell ref="B186:C187"/>
    <mergeCell ref="D186:M187"/>
    <mergeCell ref="D190:K190"/>
    <mergeCell ref="B171:C174"/>
    <mergeCell ref="D171:M172"/>
    <mergeCell ref="D173:M174"/>
    <mergeCell ref="B175:C176"/>
    <mergeCell ref="D175:M176"/>
    <mergeCell ref="D179:K179"/>
    <mergeCell ref="B212:C215"/>
    <mergeCell ref="D212:M213"/>
    <mergeCell ref="D214:M215"/>
    <mergeCell ref="B216:C217"/>
    <mergeCell ref="D216:M217"/>
    <mergeCell ref="D220:K220"/>
    <mergeCell ref="B201:C204"/>
    <mergeCell ref="D201:M202"/>
    <mergeCell ref="D203:M204"/>
    <mergeCell ref="B205:C206"/>
    <mergeCell ref="D205:M206"/>
    <mergeCell ref="D209:K209"/>
    <mergeCell ref="B234:C237"/>
    <mergeCell ref="D234:M235"/>
    <mergeCell ref="D236:M237"/>
    <mergeCell ref="B238:C239"/>
    <mergeCell ref="D238:M239"/>
    <mergeCell ref="D243:K243"/>
    <mergeCell ref="B224:C227"/>
    <mergeCell ref="D224:M225"/>
    <mergeCell ref="D226:M227"/>
    <mergeCell ref="B228:C229"/>
    <mergeCell ref="D228:M229"/>
    <mergeCell ref="D232:K232"/>
    <mergeCell ref="B262:C265"/>
    <mergeCell ref="D262:M263"/>
    <mergeCell ref="D264:M265"/>
    <mergeCell ref="B266:C267"/>
    <mergeCell ref="D266:M267"/>
    <mergeCell ref="B293:C296"/>
    <mergeCell ref="D293:M294"/>
    <mergeCell ref="D295:M296"/>
    <mergeCell ref="B251:C254"/>
    <mergeCell ref="D251:M252"/>
    <mergeCell ref="D253:M254"/>
    <mergeCell ref="B255:C256"/>
    <mergeCell ref="D255:M256"/>
    <mergeCell ref="D259:K259"/>
    <mergeCell ref="B297:C298"/>
    <mergeCell ref="D297:M298"/>
    <mergeCell ref="D301:K301"/>
    <mergeCell ref="B272:C275"/>
    <mergeCell ref="D272:M273"/>
    <mergeCell ref="D274:M275"/>
    <mergeCell ref="B276:C277"/>
    <mergeCell ref="D276:M277"/>
    <mergeCell ref="D280:K280"/>
  </mergeCells>
  <pageMargins left="0.7" right="0.7" top="0.75" bottom="0.75" header="0.3" footer="0.3"/>
  <pageSetup paperSize="1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73"/>
  <sheetViews>
    <sheetView topLeftCell="A20" zoomScale="130" zoomScaleNormal="130" workbookViewId="0">
      <selection activeCell="I41" sqref="I41"/>
    </sheetView>
  </sheetViews>
  <sheetFormatPr baseColWidth="10" defaultColWidth="11.42578125" defaultRowHeight="11.25" x14ac:dyDescent="0.2"/>
  <cols>
    <col min="1" max="1" width="1.28515625" style="469" customWidth="1"/>
    <col min="2" max="2" width="3.140625" style="469" customWidth="1"/>
    <col min="3" max="3" width="24.140625" style="469" customWidth="1"/>
    <col min="4" max="4" width="13.7109375" style="469" customWidth="1"/>
    <col min="5" max="5" width="7.5703125" style="469" customWidth="1"/>
    <col min="6" max="6" width="11.28515625" style="469" customWidth="1"/>
    <col min="7" max="7" width="4.42578125" style="469" customWidth="1"/>
    <col min="8" max="8" width="5.7109375" style="469" customWidth="1"/>
    <col min="9" max="9" width="9.85546875" style="469" customWidth="1"/>
    <col min="10" max="10" width="5.140625" style="469" customWidth="1"/>
    <col min="11" max="11" width="8.7109375" style="469" customWidth="1"/>
    <col min="12" max="12" width="9" style="469" customWidth="1"/>
    <col min="13" max="13" width="11.140625" style="469" customWidth="1"/>
    <col min="14" max="14" width="32.28515625" style="469" customWidth="1"/>
    <col min="15" max="15" width="27.140625" style="469" customWidth="1"/>
    <col min="16" max="16" width="11.42578125" style="469"/>
    <col min="17" max="17" width="13.140625" style="469" bestFit="1" customWidth="1"/>
    <col min="18" max="16384" width="11.42578125" style="469"/>
  </cols>
  <sheetData>
    <row r="1" spans="2:14" ht="18" customHeight="1" x14ac:dyDescent="0.2">
      <c r="B1" s="470"/>
      <c r="C1" s="471"/>
      <c r="E1" s="472"/>
      <c r="F1" s="472"/>
      <c r="G1" s="470"/>
      <c r="H1" s="470"/>
      <c r="I1" s="472"/>
      <c r="J1" s="472"/>
      <c r="K1" s="472"/>
      <c r="L1" s="473"/>
    </row>
    <row r="2" spans="2:14" ht="7.5" customHeight="1" thickBot="1" x14ac:dyDescent="0.25"/>
    <row r="3" spans="2:14" x14ac:dyDescent="0.2">
      <c r="B3" s="718"/>
      <c r="C3" s="719"/>
      <c r="D3" s="724" t="s">
        <v>0</v>
      </c>
      <c r="E3" s="724"/>
      <c r="F3" s="724"/>
      <c r="G3" s="724"/>
      <c r="H3" s="724"/>
      <c r="I3" s="724"/>
      <c r="J3" s="724"/>
      <c r="K3" s="724"/>
      <c r="L3" s="724"/>
      <c r="M3" s="725"/>
      <c r="N3" s="474"/>
    </row>
    <row r="4" spans="2:14" x14ac:dyDescent="0.2">
      <c r="B4" s="720"/>
      <c r="C4" s="721"/>
      <c r="D4" s="726"/>
      <c r="E4" s="726"/>
      <c r="F4" s="726"/>
      <c r="G4" s="726"/>
      <c r="H4" s="726"/>
      <c r="I4" s="726"/>
      <c r="J4" s="726"/>
      <c r="K4" s="726"/>
      <c r="L4" s="726"/>
      <c r="M4" s="727"/>
      <c r="N4" s="475"/>
    </row>
    <row r="5" spans="2:14" x14ac:dyDescent="0.2">
      <c r="B5" s="720"/>
      <c r="C5" s="721"/>
      <c r="D5" s="728" t="s">
        <v>235</v>
      </c>
      <c r="E5" s="728"/>
      <c r="F5" s="728"/>
      <c r="G5" s="728"/>
      <c r="H5" s="728"/>
      <c r="I5" s="728"/>
      <c r="J5" s="728"/>
      <c r="K5" s="728"/>
      <c r="L5" s="728"/>
      <c r="M5" s="729"/>
      <c r="N5" s="475"/>
    </row>
    <row r="6" spans="2:14" ht="23.25" customHeight="1" thickBot="1" x14ac:dyDescent="0.25">
      <c r="B6" s="722"/>
      <c r="C6" s="723"/>
      <c r="D6" s="730"/>
      <c r="E6" s="730"/>
      <c r="F6" s="730"/>
      <c r="G6" s="730"/>
      <c r="H6" s="730"/>
      <c r="I6" s="730"/>
      <c r="J6" s="730"/>
      <c r="K6" s="730"/>
      <c r="L6" s="730"/>
      <c r="M6" s="731"/>
      <c r="N6" s="476"/>
    </row>
    <row r="7" spans="2:14" x14ac:dyDescent="0.2">
      <c r="B7" s="732" t="s">
        <v>2</v>
      </c>
      <c r="C7" s="729"/>
      <c r="D7" s="734" t="s">
        <v>15</v>
      </c>
      <c r="E7" s="735"/>
      <c r="F7" s="735"/>
      <c r="G7" s="735"/>
      <c r="H7" s="735"/>
      <c r="I7" s="735"/>
      <c r="J7" s="735"/>
      <c r="K7" s="735"/>
      <c r="L7" s="735"/>
      <c r="M7" s="736"/>
      <c r="N7" s="475"/>
    </row>
    <row r="8" spans="2:14" ht="12" thickBot="1" x14ac:dyDescent="0.25">
      <c r="B8" s="733"/>
      <c r="C8" s="731"/>
      <c r="D8" s="733"/>
      <c r="E8" s="730"/>
      <c r="F8" s="730"/>
      <c r="G8" s="730"/>
      <c r="H8" s="730"/>
      <c r="I8" s="730"/>
      <c r="J8" s="730"/>
      <c r="K8" s="730"/>
      <c r="L8" s="730"/>
      <c r="M8" s="731"/>
      <c r="N8" s="476"/>
    </row>
    <row r="9" spans="2:14" ht="45.75" thickBot="1" x14ac:dyDescent="0.25">
      <c r="B9" s="165" t="s">
        <v>11</v>
      </c>
      <c r="C9" s="458" t="s">
        <v>4</v>
      </c>
      <c r="D9" s="441" t="s">
        <v>13</v>
      </c>
      <c r="E9" s="442" t="s">
        <v>28</v>
      </c>
      <c r="F9" s="444" t="s">
        <v>5</v>
      </c>
      <c r="G9" s="459" t="s">
        <v>6</v>
      </c>
      <c r="H9" s="444" t="s">
        <v>7</v>
      </c>
      <c r="I9" s="457" t="s">
        <v>89</v>
      </c>
      <c r="J9" s="457" t="s">
        <v>8</v>
      </c>
      <c r="K9" s="445" t="s">
        <v>105</v>
      </c>
      <c r="L9" s="445" t="s">
        <v>215</v>
      </c>
      <c r="M9" s="444" t="s">
        <v>9</v>
      </c>
      <c r="N9" s="460" t="s">
        <v>10</v>
      </c>
    </row>
    <row r="10" spans="2:14" ht="23.25" thickBot="1" x14ac:dyDescent="0.25">
      <c r="B10" s="441">
        <v>2</v>
      </c>
      <c r="C10" s="477" t="s">
        <v>90</v>
      </c>
      <c r="D10" s="466" t="s">
        <v>16</v>
      </c>
      <c r="E10" s="478">
        <v>319.2</v>
      </c>
      <c r="F10" s="478">
        <f t="shared" ref="F10:F19" si="0">ROUND(E10*G10,0)</f>
        <v>4788</v>
      </c>
      <c r="G10" s="479">
        <v>15</v>
      </c>
      <c r="H10" s="480">
        <v>0</v>
      </c>
      <c r="I10" s="481">
        <f>ROUND((E10/4)*H10,0)</f>
        <v>0</v>
      </c>
      <c r="J10" s="478"/>
      <c r="K10" s="482"/>
      <c r="L10" s="478"/>
      <c r="M10" s="478">
        <f t="shared" ref="M10:M19" si="1">F10+I10+K10</f>
        <v>4788</v>
      </c>
      <c r="N10" s="483"/>
    </row>
    <row r="11" spans="2:14" ht="30" customHeight="1" thickBot="1" x14ac:dyDescent="0.25">
      <c r="B11" s="441">
        <v>3</v>
      </c>
      <c r="C11" s="484" t="s">
        <v>19</v>
      </c>
      <c r="D11" s="485" t="s">
        <v>20</v>
      </c>
      <c r="E11" s="478">
        <v>265.33</v>
      </c>
      <c r="F11" s="486">
        <f t="shared" si="0"/>
        <v>3980</v>
      </c>
      <c r="G11" s="480">
        <v>15</v>
      </c>
      <c r="H11" s="480">
        <v>0</v>
      </c>
      <c r="I11" s="478"/>
      <c r="J11" s="478"/>
      <c r="K11" s="482"/>
      <c r="L11" s="478"/>
      <c r="M11" s="478">
        <f t="shared" si="1"/>
        <v>3980</v>
      </c>
      <c r="N11" s="485"/>
    </row>
    <row r="12" spans="2:14" ht="30" customHeight="1" thickBot="1" x14ac:dyDescent="0.25">
      <c r="B12" s="487">
        <v>4</v>
      </c>
      <c r="C12" s="484" t="s">
        <v>187</v>
      </c>
      <c r="D12" s="485" t="s">
        <v>20</v>
      </c>
      <c r="E12" s="478">
        <v>266.66000000000003</v>
      </c>
      <c r="F12" s="486">
        <f t="shared" si="0"/>
        <v>4000</v>
      </c>
      <c r="G12" s="480">
        <v>15</v>
      </c>
      <c r="H12" s="488">
        <v>0</v>
      </c>
      <c r="I12" s="481">
        <f t="shared" ref="I12:I19" si="2">ROUND((E12/4)*H12,0)</f>
        <v>0</v>
      </c>
      <c r="J12" s="489"/>
      <c r="K12" s="490"/>
      <c r="L12" s="489"/>
      <c r="M12" s="489">
        <f t="shared" si="1"/>
        <v>4000</v>
      </c>
      <c r="N12" s="491"/>
    </row>
    <row r="13" spans="2:14" ht="30" customHeight="1" thickBot="1" x14ac:dyDescent="0.25">
      <c r="B13" s="456">
        <v>5</v>
      </c>
      <c r="C13" s="175" t="s">
        <v>21</v>
      </c>
      <c r="D13" s="485" t="s">
        <v>20</v>
      </c>
      <c r="E13" s="492">
        <v>265.33</v>
      </c>
      <c r="F13" s="478">
        <f t="shared" si="0"/>
        <v>3980</v>
      </c>
      <c r="G13" s="493">
        <v>15</v>
      </c>
      <c r="H13" s="480">
        <v>0</v>
      </c>
      <c r="I13" s="481">
        <f t="shared" si="2"/>
        <v>0</v>
      </c>
      <c r="J13" s="478"/>
      <c r="K13" s="482"/>
      <c r="L13" s="478"/>
      <c r="M13" s="478">
        <f t="shared" si="1"/>
        <v>3980</v>
      </c>
      <c r="N13" s="491"/>
    </row>
    <row r="14" spans="2:14" ht="30" customHeight="1" thickBot="1" x14ac:dyDescent="0.25">
      <c r="B14" s="456">
        <v>6</v>
      </c>
      <c r="C14" s="175" t="s">
        <v>192</v>
      </c>
      <c r="D14" s="485" t="s">
        <v>20</v>
      </c>
      <c r="E14" s="492">
        <v>400</v>
      </c>
      <c r="F14" s="478">
        <f t="shared" si="0"/>
        <v>6000</v>
      </c>
      <c r="G14" s="493">
        <v>15</v>
      </c>
      <c r="H14" s="480">
        <v>0</v>
      </c>
      <c r="I14" s="481">
        <f t="shared" si="2"/>
        <v>0</v>
      </c>
      <c r="J14" s="478"/>
      <c r="K14" s="482"/>
      <c r="L14" s="478"/>
      <c r="M14" s="478">
        <f t="shared" si="1"/>
        <v>6000</v>
      </c>
      <c r="N14" s="491"/>
    </row>
    <row r="15" spans="2:14" ht="30" customHeight="1" thickBot="1" x14ac:dyDescent="0.25">
      <c r="B15" s="456">
        <v>7</v>
      </c>
      <c r="C15" s="175" t="s">
        <v>193</v>
      </c>
      <c r="D15" s="485" t="s">
        <v>20</v>
      </c>
      <c r="E15" s="492">
        <v>287.17</v>
      </c>
      <c r="F15" s="478">
        <f t="shared" si="0"/>
        <v>4308</v>
      </c>
      <c r="G15" s="493">
        <v>15</v>
      </c>
      <c r="H15" s="480">
        <v>0</v>
      </c>
      <c r="I15" s="481">
        <f t="shared" si="2"/>
        <v>0</v>
      </c>
      <c r="J15" s="478"/>
      <c r="K15" s="482"/>
      <c r="L15" s="478"/>
      <c r="M15" s="478">
        <f>F15+I15+K15</f>
        <v>4308</v>
      </c>
      <c r="N15" s="491"/>
    </row>
    <row r="16" spans="2:14" ht="30" customHeight="1" thickBot="1" x14ac:dyDescent="0.25">
      <c r="B16" s="456">
        <v>8</v>
      </c>
      <c r="C16" s="556" t="s">
        <v>223</v>
      </c>
      <c r="D16" s="485" t="s">
        <v>189</v>
      </c>
      <c r="E16" s="478">
        <v>284.3</v>
      </c>
      <c r="F16" s="486">
        <f t="shared" si="0"/>
        <v>1422</v>
      </c>
      <c r="G16" s="480">
        <v>5</v>
      </c>
      <c r="H16" s="488">
        <v>0</v>
      </c>
      <c r="I16" s="481">
        <f t="shared" si="2"/>
        <v>0</v>
      </c>
      <c r="J16" s="489"/>
      <c r="K16" s="490"/>
      <c r="L16" s="489"/>
      <c r="M16" s="489">
        <f t="shared" ref="M16" si="3">F16+I16+K16</f>
        <v>1422</v>
      </c>
      <c r="N16" s="491"/>
    </row>
    <row r="17" spans="2:14" ht="30.75" customHeight="1" thickBot="1" x14ac:dyDescent="0.25">
      <c r="B17" s="441">
        <v>9</v>
      </c>
      <c r="C17" s="175" t="s">
        <v>181</v>
      </c>
      <c r="D17" s="494" t="s">
        <v>182</v>
      </c>
      <c r="E17" s="492">
        <v>320</v>
      </c>
      <c r="F17" s="478">
        <f t="shared" si="0"/>
        <v>4800</v>
      </c>
      <c r="G17" s="493">
        <v>15</v>
      </c>
      <c r="H17" s="480">
        <v>8</v>
      </c>
      <c r="I17" s="481">
        <f t="shared" si="2"/>
        <v>640</v>
      </c>
      <c r="J17" s="478"/>
      <c r="K17" s="482"/>
      <c r="L17" s="478"/>
      <c r="M17" s="478">
        <f t="shared" si="1"/>
        <v>5440</v>
      </c>
      <c r="N17" s="485"/>
    </row>
    <row r="18" spans="2:14" ht="33.75" customHeight="1" thickBot="1" x14ac:dyDescent="0.25">
      <c r="B18" s="487">
        <v>10</v>
      </c>
      <c r="C18" s="495" t="s">
        <v>22</v>
      </c>
      <c r="D18" s="496" t="s">
        <v>23</v>
      </c>
      <c r="E18" s="497">
        <f>5075.2/15</f>
        <v>338.34666666666664</v>
      </c>
      <c r="F18" s="478">
        <f t="shared" si="0"/>
        <v>5075</v>
      </c>
      <c r="G18" s="470">
        <v>15</v>
      </c>
      <c r="H18" s="488">
        <v>18</v>
      </c>
      <c r="I18" s="481">
        <f t="shared" si="2"/>
        <v>1523</v>
      </c>
      <c r="J18" s="498">
        <v>1</v>
      </c>
      <c r="K18" s="508">
        <f>ROUND((E18*2)*J18,0)</f>
        <v>677</v>
      </c>
      <c r="L18" s="500"/>
      <c r="M18" s="489">
        <f>F18+I18+K18</f>
        <v>7275</v>
      </c>
      <c r="N18" s="501"/>
    </row>
    <row r="19" spans="2:14" ht="30" customHeight="1" thickBot="1" x14ac:dyDescent="0.25">
      <c r="B19" s="456">
        <v>11</v>
      </c>
      <c r="C19" s="175" t="s">
        <v>24</v>
      </c>
      <c r="D19" s="494" t="s">
        <v>25</v>
      </c>
      <c r="E19" s="478">
        <v>319.2</v>
      </c>
      <c r="F19" s="478">
        <f t="shared" si="0"/>
        <v>4788</v>
      </c>
      <c r="G19" s="493">
        <v>15</v>
      </c>
      <c r="H19" s="480">
        <v>0</v>
      </c>
      <c r="I19" s="481">
        <f t="shared" si="2"/>
        <v>0</v>
      </c>
      <c r="J19" s="478"/>
      <c r="K19" s="482"/>
      <c r="L19" s="478"/>
      <c r="M19" s="478">
        <f t="shared" si="1"/>
        <v>4788</v>
      </c>
      <c r="N19" s="491"/>
    </row>
    <row r="20" spans="2:14" ht="21" customHeight="1" thickBot="1" x14ac:dyDescent="0.25">
      <c r="B20" s="456"/>
      <c r="C20" s="175" t="s">
        <v>129</v>
      </c>
      <c r="D20" s="685"/>
      <c r="E20" s="686"/>
      <c r="F20" s="686"/>
      <c r="G20" s="686"/>
      <c r="H20" s="686"/>
      <c r="I20" s="686"/>
      <c r="J20" s="686"/>
      <c r="K20" s="686"/>
      <c r="L20" s="502"/>
      <c r="M20" s="503">
        <f>SUM(M10:M19)</f>
        <v>45981</v>
      </c>
      <c r="N20" s="491"/>
    </row>
    <row r="21" spans="2:14" ht="21" customHeight="1" x14ac:dyDescent="0.2">
      <c r="B21" s="504"/>
      <c r="C21" s="505"/>
      <c r="D21" s="506"/>
      <c r="E21" s="506"/>
      <c r="F21" s="506"/>
      <c r="G21" s="506"/>
      <c r="H21" s="506"/>
      <c r="I21" s="506"/>
      <c r="J21" s="506"/>
      <c r="K21" s="506"/>
      <c r="L21" s="506"/>
      <c r="M21" s="473"/>
    </row>
    <row r="22" spans="2:14" ht="21" customHeight="1" x14ac:dyDescent="0.2"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473"/>
    </row>
    <row r="23" spans="2:14" ht="7.5" customHeight="1" thickBot="1" x14ac:dyDescent="0.25">
      <c r="B23" s="504"/>
      <c r="C23" s="505"/>
      <c r="D23" s="506"/>
      <c r="E23" s="506"/>
      <c r="F23" s="506"/>
      <c r="G23" s="506"/>
      <c r="H23" s="506"/>
      <c r="I23" s="506"/>
      <c r="J23" s="506"/>
      <c r="K23" s="506"/>
      <c r="L23" s="473"/>
    </row>
    <row r="24" spans="2:14" ht="7.5" hidden="1" customHeight="1" x14ac:dyDescent="0.2">
      <c r="B24" s="504"/>
      <c r="C24" s="505"/>
      <c r="D24" s="506"/>
      <c r="E24" s="506"/>
      <c r="F24" s="506"/>
      <c r="G24" s="506"/>
      <c r="H24" s="506"/>
      <c r="I24" s="506"/>
      <c r="J24" s="506"/>
      <c r="K24" s="506"/>
      <c r="L24" s="473"/>
    </row>
    <row r="25" spans="2:14" ht="6" hidden="1" customHeight="1" x14ac:dyDescent="0.2">
      <c r="B25" s="504"/>
      <c r="C25" s="505"/>
      <c r="D25" s="506"/>
      <c r="E25" s="506"/>
      <c r="F25" s="506"/>
      <c r="G25" s="506"/>
      <c r="H25" s="506"/>
      <c r="I25" s="506"/>
      <c r="J25" s="506"/>
      <c r="K25" s="506"/>
      <c r="L25" s="473"/>
    </row>
    <row r="26" spans="2:14" ht="3.75" hidden="1" customHeight="1" x14ac:dyDescent="0.2">
      <c r="F26" s="472"/>
    </row>
    <row r="27" spans="2:14" x14ac:dyDescent="0.2">
      <c r="B27" s="718"/>
      <c r="C27" s="719"/>
      <c r="D27" s="724" t="s">
        <v>0</v>
      </c>
      <c r="E27" s="724"/>
      <c r="F27" s="724"/>
      <c r="G27" s="724"/>
      <c r="H27" s="724"/>
      <c r="I27" s="724"/>
      <c r="J27" s="724"/>
      <c r="K27" s="724"/>
      <c r="L27" s="724"/>
      <c r="M27" s="725"/>
      <c r="N27" s="474"/>
    </row>
    <row r="28" spans="2:14" ht="6.75" customHeight="1" x14ac:dyDescent="0.2">
      <c r="B28" s="720"/>
      <c r="C28" s="721"/>
      <c r="D28" s="726"/>
      <c r="E28" s="726"/>
      <c r="F28" s="726"/>
      <c r="G28" s="726"/>
      <c r="H28" s="726"/>
      <c r="I28" s="726"/>
      <c r="J28" s="726"/>
      <c r="K28" s="726"/>
      <c r="L28" s="726"/>
      <c r="M28" s="727"/>
      <c r="N28" s="475"/>
    </row>
    <row r="29" spans="2:14" x14ac:dyDescent="0.2">
      <c r="B29" s="720"/>
      <c r="C29" s="721"/>
      <c r="D29" s="728" t="str">
        <f>D5</f>
        <v>PAGO QUINCENAL DEL 01 AL 15 DE JULIO DE 2025</v>
      </c>
      <c r="E29" s="728"/>
      <c r="F29" s="728"/>
      <c r="G29" s="728"/>
      <c r="H29" s="728"/>
      <c r="I29" s="728"/>
      <c r="J29" s="728"/>
      <c r="K29" s="728"/>
      <c r="L29" s="728"/>
      <c r="M29" s="729"/>
      <c r="N29" s="475"/>
    </row>
    <row r="30" spans="2:14" ht="3.75" customHeight="1" thickBot="1" x14ac:dyDescent="0.25">
      <c r="B30" s="722"/>
      <c r="C30" s="723"/>
      <c r="D30" s="730"/>
      <c r="E30" s="730"/>
      <c r="F30" s="730"/>
      <c r="G30" s="730"/>
      <c r="H30" s="730"/>
      <c r="I30" s="730"/>
      <c r="J30" s="730"/>
      <c r="K30" s="730"/>
      <c r="L30" s="730"/>
      <c r="M30" s="731"/>
      <c r="N30" s="476"/>
    </row>
    <row r="31" spans="2:14" x14ac:dyDescent="0.2">
      <c r="B31" s="732" t="s">
        <v>2</v>
      </c>
      <c r="C31" s="729"/>
      <c r="D31" s="734" t="s">
        <v>26</v>
      </c>
      <c r="E31" s="735"/>
      <c r="F31" s="735"/>
      <c r="G31" s="735"/>
      <c r="H31" s="735"/>
      <c r="I31" s="735"/>
      <c r="J31" s="735"/>
      <c r="K31" s="735"/>
      <c r="L31" s="735"/>
      <c r="M31" s="736"/>
      <c r="N31" s="475"/>
    </row>
    <row r="32" spans="2:14" ht="7.5" customHeight="1" thickBot="1" x14ac:dyDescent="0.25">
      <c r="B32" s="733"/>
      <c r="C32" s="731"/>
      <c r="D32" s="733"/>
      <c r="E32" s="730"/>
      <c r="F32" s="730"/>
      <c r="G32" s="730"/>
      <c r="H32" s="730"/>
      <c r="I32" s="730"/>
      <c r="J32" s="730"/>
      <c r="K32" s="730"/>
      <c r="L32" s="730"/>
      <c r="M32" s="731"/>
      <c r="N32" s="476"/>
    </row>
    <row r="33" spans="2:17" ht="27" customHeight="1" thickBot="1" x14ac:dyDescent="0.25">
      <c r="B33" s="176" t="s">
        <v>11</v>
      </c>
      <c r="C33" s="456" t="s">
        <v>4</v>
      </c>
      <c r="D33" s="441" t="s">
        <v>13</v>
      </c>
      <c r="E33" s="442" t="s">
        <v>28</v>
      </c>
      <c r="F33" s="443" t="s">
        <v>5</v>
      </c>
      <c r="G33" s="443" t="s">
        <v>6</v>
      </c>
      <c r="H33" s="444" t="s">
        <v>7</v>
      </c>
      <c r="I33" s="457" t="s">
        <v>89</v>
      </c>
      <c r="J33" s="457" t="s">
        <v>8</v>
      </c>
      <c r="K33" s="445" t="s">
        <v>105</v>
      </c>
      <c r="L33" s="445" t="s">
        <v>215</v>
      </c>
      <c r="M33" s="443" t="s">
        <v>9</v>
      </c>
      <c r="N33" s="441" t="s">
        <v>10</v>
      </c>
    </row>
    <row r="34" spans="2:17" ht="21" customHeight="1" thickBot="1" x14ac:dyDescent="0.25">
      <c r="B34" s="460">
        <v>12</v>
      </c>
      <c r="C34" s="507" t="s">
        <v>27</v>
      </c>
      <c r="D34" s="466" t="s">
        <v>29</v>
      </c>
      <c r="E34" s="508">
        <f>5340.6/15</f>
        <v>356.04</v>
      </c>
      <c r="F34" s="478">
        <f>ROUND(E34*G34,0)</f>
        <v>5341</v>
      </c>
      <c r="G34" s="509">
        <v>15</v>
      </c>
      <c r="H34" s="480">
        <v>0</v>
      </c>
      <c r="I34" s="481">
        <f>ROUND((E34/4)*H34,0)</f>
        <v>0</v>
      </c>
      <c r="J34" s="498">
        <v>0</v>
      </c>
      <c r="K34" s="508">
        <f>ROUND((E34*2)*J34,0)</f>
        <v>0</v>
      </c>
      <c r="L34" s="481"/>
      <c r="M34" s="478">
        <f>F34+I34+K34</f>
        <v>5341</v>
      </c>
      <c r="N34" s="474"/>
      <c r="P34" s="510"/>
    </row>
    <row r="35" spans="2:17" ht="23.25" thickBot="1" x14ac:dyDescent="0.25">
      <c r="B35" s="460">
        <v>13</v>
      </c>
      <c r="C35" s="507" t="s">
        <v>211</v>
      </c>
      <c r="D35" s="466" t="s">
        <v>29</v>
      </c>
      <c r="E35" s="508">
        <f>5340.6/15</f>
        <v>356.04</v>
      </c>
      <c r="F35" s="478">
        <f t="shared" ref="F35:F36" si="4">ROUND(E35*G35,0)</f>
        <v>5341</v>
      </c>
      <c r="G35" s="509">
        <v>15</v>
      </c>
      <c r="H35" s="480">
        <v>4</v>
      </c>
      <c r="I35" s="481">
        <f>ROUND((E35/4)*H35,0)</f>
        <v>356</v>
      </c>
      <c r="J35" s="498">
        <v>0</v>
      </c>
      <c r="K35" s="508">
        <f t="shared" ref="K35:K38" si="5">ROUND((E35*2)*J35,0)</f>
        <v>0</v>
      </c>
      <c r="L35" s="481"/>
      <c r="M35" s="478">
        <f t="shared" ref="M35:M38" si="6">F35+I35+K35</f>
        <v>5697</v>
      </c>
      <c r="N35" s="474"/>
      <c r="P35" s="510"/>
    </row>
    <row r="36" spans="2:17" ht="23.25" thickBot="1" x14ac:dyDescent="0.25">
      <c r="B36" s="460">
        <v>14</v>
      </c>
      <c r="C36" s="511" t="s">
        <v>30</v>
      </c>
      <c r="D36" s="494" t="s">
        <v>31</v>
      </c>
      <c r="E36" s="478">
        <v>304.08</v>
      </c>
      <c r="F36" s="478">
        <f t="shared" si="4"/>
        <v>4561</v>
      </c>
      <c r="G36" s="480">
        <v>15</v>
      </c>
      <c r="H36" s="480">
        <v>4</v>
      </c>
      <c r="I36" s="481">
        <f>ROUND((E36/4)*H36,0)</f>
        <v>304</v>
      </c>
      <c r="J36" s="498">
        <v>0</v>
      </c>
      <c r="K36" s="508">
        <f t="shared" si="5"/>
        <v>0</v>
      </c>
      <c r="L36" s="481"/>
      <c r="M36" s="561">
        <f>F36+I36+K36</f>
        <v>4865</v>
      </c>
      <c r="N36" s="485"/>
    </row>
    <row r="37" spans="2:17" ht="21.75" customHeight="1" thickBot="1" x14ac:dyDescent="0.25">
      <c r="B37" s="441">
        <v>15</v>
      </c>
      <c r="C37" s="511" t="s">
        <v>34</v>
      </c>
      <c r="D37" s="494" t="s">
        <v>35</v>
      </c>
      <c r="E37" s="478">
        <v>260.45999999999998</v>
      </c>
      <c r="F37" s="478">
        <f>ROUND(E37*G37,0)</f>
        <v>3907</v>
      </c>
      <c r="G37" s="480">
        <v>15</v>
      </c>
      <c r="H37" s="480"/>
      <c r="I37" s="486"/>
      <c r="J37" s="498">
        <v>0</v>
      </c>
      <c r="K37" s="508">
        <f t="shared" si="5"/>
        <v>0</v>
      </c>
      <c r="L37" s="481">
        <v>500</v>
      </c>
      <c r="M37" s="478">
        <f>F37+I37+K37-L37</f>
        <v>3407</v>
      </c>
      <c r="N37" s="485"/>
      <c r="P37" s="510"/>
    </row>
    <row r="38" spans="2:17" ht="21.75" customHeight="1" thickBot="1" x14ac:dyDescent="0.25">
      <c r="B38" s="441">
        <v>16</v>
      </c>
      <c r="C38" s="511" t="s">
        <v>216</v>
      </c>
      <c r="D38" s="494" t="s">
        <v>35</v>
      </c>
      <c r="E38" s="478">
        <v>260.45999999999998</v>
      </c>
      <c r="F38" s="478">
        <f t="shared" ref="F38" si="7">ROUND(E38*G38,0)</f>
        <v>3907</v>
      </c>
      <c r="G38" s="480">
        <v>15</v>
      </c>
      <c r="H38" s="480"/>
      <c r="I38" s="486"/>
      <c r="J38" s="498">
        <v>0</v>
      </c>
      <c r="K38" s="508">
        <f t="shared" si="5"/>
        <v>0</v>
      </c>
      <c r="L38" s="481"/>
      <c r="M38" s="478">
        <f t="shared" si="6"/>
        <v>3907</v>
      </c>
      <c r="N38" s="485"/>
      <c r="P38" s="510"/>
    </row>
    <row r="39" spans="2:17" ht="18" customHeight="1" thickBot="1" x14ac:dyDescent="0.25">
      <c r="B39" s="441">
        <v>17</v>
      </c>
      <c r="C39" s="511" t="s">
        <v>225</v>
      </c>
      <c r="D39" s="562" t="s">
        <v>167</v>
      </c>
      <c r="E39" s="478">
        <v>287.13</v>
      </c>
      <c r="F39" s="478">
        <f t="shared" ref="F39" si="8">ROUND(E39*G39,0)</f>
        <v>4307</v>
      </c>
      <c r="G39" s="480">
        <v>15</v>
      </c>
      <c r="H39" s="480"/>
      <c r="I39" s="486"/>
      <c r="J39" s="498">
        <v>0</v>
      </c>
      <c r="K39" s="508">
        <f t="shared" ref="K39" si="9">ROUND((E39*2)*J39,0)</f>
        <v>0</v>
      </c>
      <c r="L39" s="481"/>
      <c r="M39" s="478">
        <f t="shared" ref="M39" si="10">F39+I39+K39</f>
        <v>4307</v>
      </c>
      <c r="N39" s="491"/>
      <c r="P39" s="510"/>
    </row>
    <row r="40" spans="2:17" ht="22.5" customHeight="1" thickBot="1" x14ac:dyDescent="0.25">
      <c r="B40" s="513"/>
      <c r="C40" s="484" t="s">
        <v>129</v>
      </c>
      <c r="D40" s="737"/>
      <c r="E40" s="738"/>
      <c r="F40" s="738"/>
      <c r="G40" s="738"/>
      <c r="H40" s="738"/>
      <c r="I40" s="738"/>
      <c r="J40" s="738"/>
      <c r="K40" s="739"/>
      <c r="L40" s="514"/>
      <c r="M40" s="515">
        <f>SUM(M34:M39)</f>
        <v>27524</v>
      </c>
      <c r="N40" s="491"/>
    </row>
    <row r="41" spans="2:17" ht="11.25" customHeight="1" thickBot="1" x14ac:dyDescent="0.25">
      <c r="C41" s="471"/>
      <c r="D41" s="470"/>
      <c r="E41" s="470"/>
      <c r="F41" s="470"/>
      <c r="G41" s="470"/>
      <c r="H41" s="470"/>
      <c r="I41" s="470"/>
      <c r="J41" s="470"/>
      <c r="K41" s="470"/>
      <c r="L41" s="516"/>
    </row>
    <row r="42" spans="2:17" ht="8.25" customHeight="1" x14ac:dyDescent="0.2">
      <c r="B42" s="718">
        <f ca="1">B42:M76</f>
        <v>0</v>
      </c>
      <c r="C42" s="719"/>
      <c r="D42" s="724" t="s">
        <v>0</v>
      </c>
      <c r="E42" s="724"/>
      <c r="F42" s="724"/>
      <c r="G42" s="724"/>
      <c r="H42" s="724"/>
      <c r="I42" s="724"/>
      <c r="J42" s="724"/>
      <c r="K42" s="724"/>
      <c r="L42" s="724"/>
      <c r="M42" s="725"/>
      <c r="N42" s="474"/>
    </row>
    <row r="43" spans="2:17" ht="2.25" hidden="1" customHeight="1" x14ac:dyDescent="0.2">
      <c r="B43" s="720"/>
      <c r="C43" s="721"/>
      <c r="D43" s="726"/>
      <c r="E43" s="726"/>
      <c r="F43" s="726"/>
      <c r="G43" s="726"/>
      <c r="H43" s="726"/>
      <c r="I43" s="726"/>
      <c r="J43" s="726"/>
      <c r="K43" s="726"/>
      <c r="L43" s="726"/>
      <c r="M43" s="727"/>
      <c r="N43" s="475"/>
    </row>
    <row r="44" spans="2:17" ht="13.5" customHeight="1" thickBot="1" x14ac:dyDescent="0.25">
      <c r="B44" s="720"/>
      <c r="C44" s="721"/>
      <c r="D44" s="728" t="str">
        <f>D29</f>
        <v>PAGO QUINCENAL DEL 01 AL 15 DE JULIO DE 2025</v>
      </c>
      <c r="E44" s="728"/>
      <c r="F44" s="728"/>
      <c r="G44" s="728"/>
      <c r="H44" s="728"/>
      <c r="I44" s="728"/>
      <c r="J44" s="728"/>
      <c r="K44" s="728"/>
      <c r="L44" s="728"/>
      <c r="M44" s="729"/>
      <c r="N44" s="475"/>
    </row>
    <row r="45" spans="2:17" ht="9.75" hidden="1" customHeight="1" x14ac:dyDescent="0.2">
      <c r="B45" s="722"/>
      <c r="C45" s="723"/>
      <c r="D45" s="730"/>
      <c r="E45" s="730"/>
      <c r="F45" s="730"/>
      <c r="G45" s="730"/>
      <c r="H45" s="730"/>
      <c r="I45" s="730"/>
      <c r="J45" s="730"/>
      <c r="K45" s="730"/>
      <c r="L45" s="730"/>
      <c r="M45" s="731"/>
      <c r="N45" s="476"/>
    </row>
    <row r="46" spans="2:17" x14ac:dyDescent="0.2">
      <c r="B46" s="732" t="s">
        <v>2</v>
      </c>
      <c r="C46" s="729"/>
      <c r="D46" s="734" t="s">
        <v>37</v>
      </c>
      <c r="E46" s="735"/>
      <c r="F46" s="735"/>
      <c r="G46" s="735"/>
      <c r="H46" s="735"/>
      <c r="I46" s="735"/>
      <c r="J46" s="735"/>
      <c r="K46" s="735"/>
      <c r="L46" s="735"/>
      <c r="M46" s="736"/>
      <c r="N46" s="475"/>
    </row>
    <row r="47" spans="2:17" ht="0.75" customHeight="1" thickBot="1" x14ac:dyDescent="0.25">
      <c r="B47" s="733"/>
      <c r="C47" s="731"/>
      <c r="D47" s="733"/>
      <c r="E47" s="730"/>
      <c r="F47" s="730"/>
      <c r="G47" s="730"/>
      <c r="H47" s="730"/>
      <c r="I47" s="730"/>
      <c r="J47" s="730"/>
      <c r="K47" s="730"/>
      <c r="L47" s="730"/>
      <c r="M47" s="731"/>
      <c r="N47" s="476"/>
    </row>
    <row r="48" spans="2:17" ht="23.25" customHeight="1" thickBot="1" x14ac:dyDescent="0.25">
      <c r="B48" s="175" t="s">
        <v>11</v>
      </c>
      <c r="C48" s="456" t="s">
        <v>4</v>
      </c>
      <c r="D48" s="441" t="s">
        <v>13</v>
      </c>
      <c r="E48" s="442" t="s">
        <v>28</v>
      </c>
      <c r="F48" s="443" t="s">
        <v>5</v>
      </c>
      <c r="G48" s="443" t="s">
        <v>6</v>
      </c>
      <c r="H48" s="444" t="s">
        <v>7</v>
      </c>
      <c r="I48" s="457" t="s">
        <v>89</v>
      </c>
      <c r="J48" s="457" t="s">
        <v>8</v>
      </c>
      <c r="K48" s="445" t="s">
        <v>105</v>
      </c>
      <c r="L48" s="445" t="s">
        <v>215</v>
      </c>
      <c r="M48" s="443" t="s">
        <v>9</v>
      </c>
      <c r="N48" s="441" t="s">
        <v>10</v>
      </c>
      <c r="Q48" s="469" t="s">
        <v>178</v>
      </c>
    </row>
    <row r="49" spans="2:18" ht="24" customHeight="1" thickBot="1" x14ac:dyDescent="0.25">
      <c r="B49" s="441">
        <v>18</v>
      </c>
      <c r="C49" s="507" t="s">
        <v>38</v>
      </c>
      <c r="D49" s="466" t="s">
        <v>42</v>
      </c>
      <c r="E49" s="478">
        <v>319.2</v>
      </c>
      <c r="F49" s="478">
        <f t="shared" ref="F49:F54" si="11">ROUND(E49*G49,0)</f>
        <v>4788</v>
      </c>
      <c r="G49" s="509">
        <v>15</v>
      </c>
      <c r="H49" s="480">
        <v>0</v>
      </c>
      <c r="I49" s="481">
        <f t="shared" ref="I49:I54" si="12">ROUND((E49/4)*H49,0)</f>
        <v>0</v>
      </c>
      <c r="J49" s="498">
        <v>0</v>
      </c>
      <c r="K49" s="508">
        <f>ROUND((E49*2)*J49,0)</f>
        <v>0</v>
      </c>
      <c r="L49" s="481"/>
      <c r="M49" s="508">
        <f t="shared" ref="M49:M53" si="13">F49+I49+K49</f>
        <v>4788</v>
      </c>
      <c r="N49" s="474"/>
    </row>
    <row r="50" spans="2:18" ht="21" customHeight="1" thickBot="1" x14ac:dyDescent="0.25">
      <c r="B50" s="441">
        <v>19</v>
      </c>
      <c r="C50" s="507" t="s">
        <v>194</v>
      </c>
      <c r="D50" s="466" t="s">
        <v>151</v>
      </c>
      <c r="E50" s="478">
        <v>319.2</v>
      </c>
      <c r="F50" s="478">
        <f t="shared" si="11"/>
        <v>4788</v>
      </c>
      <c r="G50" s="509">
        <v>15</v>
      </c>
      <c r="H50" s="480">
        <v>4</v>
      </c>
      <c r="I50" s="481">
        <f t="shared" si="12"/>
        <v>319</v>
      </c>
      <c r="J50" s="498">
        <v>0</v>
      </c>
      <c r="K50" s="508">
        <f>ROUND((E50*2)*J50,0)</f>
        <v>0</v>
      </c>
      <c r="L50" s="481"/>
      <c r="M50" s="508">
        <f t="shared" si="13"/>
        <v>5107</v>
      </c>
      <c r="N50" s="474"/>
    </row>
    <row r="51" spans="2:18" ht="20.25" customHeight="1" thickBot="1" x14ac:dyDescent="0.25">
      <c r="B51" s="441">
        <v>20</v>
      </c>
      <c r="C51" s="507" t="s">
        <v>168</v>
      </c>
      <c r="D51" s="466" t="s">
        <v>169</v>
      </c>
      <c r="E51" s="478">
        <v>368.13</v>
      </c>
      <c r="F51" s="478">
        <f t="shared" si="11"/>
        <v>5154</v>
      </c>
      <c r="G51" s="509">
        <v>14</v>
      </c>
      <c r="H51" s="480">
        <v>18</v>
      </c>
      <c r="I51" s="481">
        <f t="shared" si="12"/>
        <v>1657</v>
      </c>
      <c r="J51" s="498">
        <v>0</v>
      </c>
      <c r="K51" s="508">
        <v>0</v>
      </c>
      <c r="L51" s="481"/>
      <c r="M51" s="508">
        <f>F51+I51+K51</f>
        <v>6811</v>
      </c>
      <c r="N51" s="474"/>
    </row>
    <row r="52" spans="2:18" ht="21.75" customHeight="1" thickBot="1" x14ac:dyDescent="0.25">
      <c r="B52" s="464">
        <v>21</v>
      </c>
      <c r="C52" s="484" t="s">
        <v>40</v>
      </c>
      <c r="D52" s="494" t="s">
        <v>43</v>
      </c>
      <c r="E52" s="478">
        <v>448.86666666666667</v>
      </c>
      <c r="F52" s="478">
        <f t="shared" si="11"/>
        <v>6733</v>
      </c>
      <c r="G52" s="480">
        <v>15</v>
      </c>
      <c r="H52" s="480">
        <v>0</v>
      </c>
      <c r="I52" s="481">
        <f t="shared" si="12"/>
        <v>0</v>
      </c>
      <c r="J52" s="498">
        <v>0</v>
      </c>
      <c r="K52" s="508">
        <f>ROUND((E52*2)*J52,0)</f>
        <v>0</v>
      </c>
      <c r="L52" s="499"/>
      <c r="M52" s="478">
        <f t="shared" si="13"/>
        <v>6733</v>
      </c>
      <c r="N52" s="485"/>
    </row>
    <row r="53" spans="2:18" ht="21" customHeight="1" thickBot="1" x14ac:dyDescent="0.25">
      <c r="B53" s="441">
        <v>22</v>
      </c>
      <c r="C53" s="512" t="s">
        <v>152</v>
      </c>
      <c r="D53" s="494" t="s">
        <v>44</v>
      </c>
      <c r="E53" s="478">
        <v>501.33333333333331</v>
      </c>
      <c r="F53" s="478">
        <f t="shared" si="11"/>
        <v>7520</v>
      </c>
      <c r="G53" s="480">
        <v>15</v>
      </c>
      <c r="H53" s="480">
        <v>0</v>
      </c>
      <c r="I53" s="486">
        <f t="shared" si="12"/>
        <v>0</v>
      </c>
      <c r="J53" s="485"/>
      <c r="K53" s="485"/>
      <c r="L53" s="517"/>
      <c r="M53" s="478">
        <f t="shared" si="13"/>
        <v>7520</v>
      </c>
      <c r="N53" s="485"/>
      <c r="R53" s="518">
        <f>SUM(R48:R52)</f>
        <v>0</v>
      </c>
    </row>
    <row r="54" spans="2:18" ht="17.25" customHeight="1" thickBot="1" x14ac:dyDescent="0.25">
      <c r="B54" s="456">
        <v>23</v>
      </c>
      <c r="C54" s="175" t="s">
        <v>183</v>
      </c>
      <c r="D54" s="494" t="s">
        <v>184</v>
      </c>
      <c r="E54" s="478">
        <v>338.4</v>
      </c>
      <c r="F54" s="478">
        <f t="shared" si="11"/>
        <v>5076</v>
      </c>
      <c r="G54" s="480">
        <v>15</v>
      </c>
      <c r="H54" s="480">
        <v>0</v>
      </c>
      <c r="I54" s="481">
        <f t="shared" si="12"/>
        <v>0</v>
      </c>
      <c r="J54" s="498">
        <v>0</v>
      </c>
      <c r="K54" s="508">
        <f t="shared" ref="K54" si="14">ROUND((E54*2)*J54,0)</f>
        <v>0</v>
      </c>
      <c r="L54" s="499"/>
      <c r="M54" s="478">
        <f>F54+I54+K54</f>
        <v>5076</v>
      </c>
      <c r="N54" s="491"/>
      <c r="R54" s="518"/>
    </row>
    <row r="55" spans="2:18" ht="24.75" customHeight="1" thickBot="1" x14ac:dyDescent="0.25">
      <c r="B55" s="456">
        <v>24</v>
      </c>
      <c r="C55" s="175" t="s">
        <v>226</v>
      </c>
      <c r="D55" s="494" t="s">
        <v>229</v>
      </c>
      <c r="E55" s="478">
        <v>600</v>
      </c>
      <c r="F55" s="478">
        <f t="shared" ref="F55:F57" si="15">ROUND(E55*G55,0)</f>
        <v>9000</v>
      </c>
      <c r="G55" s="480">
        <v>15</v>
      </c>
      <c r="H55" s="480">
        <v>0</v>
      </c>
      <c r="I55" s="481">
        <f t="shared" ref="I55:I57" si="16">ROUND((E55/4)*H55,0)</f>
        <v>0</v>
      </c>
      <c r="J55" s="498">
        <v>0</v>
      </c>
      <c r="K55" s="508">
        <f>ROUND((E55*2)*J55,0)</f>
        <v>0</v>
      </c>
      <c r="L55" s="499"/>
      <c r="M55" s="478">
        <f t="shared" ref="M55:M56" si="17">F55+I55+K55</f>
        <v>9000</v>
      </c>
      <c r="N55" s="491"/>
      <c r="R55" s="518"/>
    </row>
    <row r="56" spans="2:18" ht="24.75" customHeight="1" thickBot="1" x14ac:dyDescent="0.25">
      <c r="B56" s="456">
        <v>25</v>
      </c>
      <c r="C56" s="175" t="s">
        <v>227</v>
      </c>
      <c r="D56" s="494" t="s">
        <v>229</v>
      </c>
      <c r="E56" s="478">
        <v>280</v>
      </c>
      <c r="F56" s="478">
        <f t="shared" si="15"/>
        <v>4200</v>
      </c>
      <c r="G56" s="480">
        <v>15</v>
      </c>
      <c r="H56" s="480">
        <v>0</v>
      </c>
      <c r="I56" s="486">
        <f t="shared" si="16"/>
        <v>0</v>
      </c>
      <c r="J56" s="485"/>
      <c r="K56" s="485"/>
      <c r="L56" s="517"/>
      <c r="M56" s="478">
        <f t="shared" si="17"/>
        <v>4200</v>
      </c>
      <c r="N56" s="491"/>
      <c r="R56" s="518"/>
    </row>
    <row r="57" spans="2:18" ht="26.25" customHeight="1" thickBot="1" x14ac:dyDescent="0.25">
      <c r="B57" s="456">
        <v>26</v>
      </c>
      <c r="C57" s="175" t="s">
        <v>228</v>
      </c>
      <c r="D57" s="494" t="s">
        <v>230</v>
      </c>
      <c r="E57" s="478">
        <v>600</v>
      </c>
      <c r="F57" s="478">
        <f t="shared" si="15"/>
        <v>9000</v>
      </c>
      <c r="G57" s="480">
        <v>15</v>
      </c>
      <c r="H57" s="480">
        <v>0</v>
      </c>
      <c r="I57" s="481">
        <f t="shared" si="16"/>
        <v>0</v>
      </c>
      <c r="J57" s="498">
        <v>0</v>
      </c>
      <c r="K57" s="508">
        <f t="shared" ref="K57" si="18">ROUND((E57*2)*J57,0)</f>
        <v>0</v>
      </c>
      <c r="L57" s="499"/>
      <c r="M57" s="478">
        <f>F57+I57+K57</f>
        <v>9000</v>
      </c>
      <c r="N57" s="491"/>
      <c r="R57" s="518"/>
    </row>
    <row r="58" spans="2:18" ht="18" customHeight="1" thickBot="1" x14ac:dyDescent="0.25">
      <c r="B58" s="513"/>
      <c r="C58" s="484" t="s">
        <v>129</v>
      </c>
      <c r="D58" s="737"/>
      <c r="E58" s="738"/>
      <c r="F58" s="738"/>
      <c r="G58" s="738"/>
      <c r="H58" s="738"/>
      <c r="I58" s="738"/>
      <c r="J58" s="738"/>
      <c r="K58" s="739"/>
      <c r="L58" s="493"/>
      <c r="M58" s="515">
        <f>SUM(M49:M57)</f>
        <v>58235</v>
      </c>
      <c r="N58" s="491"/>
      <c r="R58" s="518">
        <f>+R53*0.06</f>
        <v>0</v>
      </c>
    </row>
    <row r="59" spans="2:18" hidden="1" x14ac:dyDescent="0.2"/>
    <row r="63" spans="2:18" ht="12" thickBot="1" x14ac:dyDescent="0.25"/>
    <row r="64" spans="2:18" x14ac:dyDescent="0.2">
      <c r="B64" s="718"/>
      <c r="C64" s="719"/>
      <c r="D64" s="724" t="s">
        <v>0</v>
      </c>
      <c r="E64" s="724"/>
      <c r="F64" s="724"/>
      <c r="G64" s="724"/>
      <c r="H64" s="724"/>
      <c r="I64" s="724"/>
      <c r="J64" s="724"/>
      <c r="K64" s="724"/>
      <c r="L64" s="724"/>
      <c r="M64" s="725"/>
      <c r="N64" s="474"/>
      <c r="Q64" s="518"/>
    </row>
    <row r="65" spans="2:14" ht="4.5" customHeight="1" x14ac:dyDescent="0.2">
      <c r="B65" s="720"/>
      <c r="C65" s="721"/>
      <c r="D65" s="726"/>
      <c r="E65" s="726"/>
      <c r="F65" s="726"/>
      <c r="G65" s="726"/>
      <c r="H65" s="726"/>
      <c r="I65" s="726"/>
      <c r="J65" s="726"/>
      <c r="K65" s="726"/>
      <c r="L65" s="726"/>
      <c r="M65" s="727"/>
      <c r="N65" s="475"/>
    </row>
    <row r="66" spans="2:14" x14ac:dyDescent="0.2">
      <c r="B66" s="720"/>
      <c r="C66" s="721"/>
      <c r="D66" s="728" t="str">
        <f>D44</f>
        <v>PAGO QUINCENAL DEL 01 AL 15 DE JULIO DE 2025</v>
      </c>
      <c r="E66" s="728"/>
      <c r="F66" s="728"/>
      <c r="G66" s="728"/>
      <c r="H66" s="728"/>
      <c r="I66" s="728"/>
      <c r="J66" s="728"/>
      <c r="K66" s="728"/>
      <c r="L66" s="728"/>
      <c r="M66" s="729"/>
      <c r="N66" s="475"/>
    </row>
    <row r="67" spans="2:14" ht="21.75" customHeight="1" thickBot="1" x14ac:dyDescent="0.25">
      <c r="B67" s="722"/>
      <c r="C67" s="723"/>
      <c r="D67" s="730"/>
      <c r="E67" s="730"/>
      <c r="F67" s="730"/>
      <c r="G67" s="730"/>
      <c r="H67" s="730"/>
      <c r="I67" s="730"/>
      <c r="J67" s="730"/>
      <c r="K67" s="730"/>
      <c r="L67" s="730"/>
      <c r="M67" s="731"/>
      <c r="N67" s="476"/>
    </row>
    <row r="68" spans="2:14" ht="15" customHeight="1" x14ac:dyDescent="0.2">
      <c r="B68" s="734" t="s">
        <v>2</v>
      </c>
      <c r="C68" s="736"/>
      <c r="D68" s="734" t="s">
        <v>45</v>
      </c>
      <c r="E68" s="735"/>
      <c r="F68" s="735"/>
      <c r="G68" s="735"/>
      <c r="H68" s="735"/>
      <c r="I68" s="735"/>
      <c r="J68" s="735"/>
      <c r="K68" s="735"/>
      <c r="L68" s="735"/>
      <c r="M68" s="736"/>
      <c r="N68" s="475"/>
    </row>
    <row r="69" spans="2:14" ht="3.75" customHeight="1" thickBot="1" x14ac:dyDescent="0.25">
      <c r="B69" s="733"/>
      <c r="C69" s="731"/>
      <c r="D69" s="733"/>
      <c r="E69" s="730"/>
      <c r="F69" s="730"/>
      <c r="G69" s="730"/>
      <c r="H69" s="730"/>
      <c r="I69" s="730"/>
      <c r="J69" s="730"/>
      <c r="K69" s="730"/>
      <c r="L69" s="730"/>
      <c r="M69" s="731"/>
      <c r="N69" s="476"/>
    </row>
    <row r="70" spans="2:14" ht="27.75" customHeight="1" thickBot="1" x14ac:dyDescent="0.25">
      <c r="B70" s="175" t="s">
        <v>11</v>
      </c>
      <c r="C70" s="456" t="s">
        <v>4</v>
      </c>
      <c r="D70" s="441" t="s">
        <v>13</v>
      </c>
      <c r="E70" s="442" t="s">
        <v>28</v>
      </c>
      <c r="F70" s="443" t="s">
        <v>5</v>
      </c>
      <c r="G70" s="443" t="s">
        <v>6</v>
      </c>
      <c r="H70" s="444" t="s">
        <v>7</v>
      </c>
      <c r="I70" s="457" t="s">
        <v>89</v>
      </c>
      <c r="J70" s="457" t="s">
        <v>8</v>
      </c>
      <c r="K70" s="445" t="s">
        <v>105</v>
      </c>
      <c r="L70" s="445" t="s">
        <v>215</v>
      </c>
      <c r="M70" s="443" t="s">
        <v>9</v>
      </c>
      <c r="N70" s="441" t="s">
        <v>10</v>
      </c>
    </row>
    <row r="71" spans="2:14" ht="23.25" thickBot="1" x14ac:dyDescent="0.25">
      <c r="B71" s="460">
        <v>27</v>
      </c>
      <c r="C71" s="519" t="s">
        <v>46</v>
      </c>
      <c r="D71" s="466" t="s">
        <v>47</v>
      </c>
      <c r="E71" s="478">
        <v>431.2</v>
      </c>
      <c r="F71" s="478">
        <f>ROUND(E71*G71,0)</f>
        <v>6468</v>
      </c>
      <c r="G71" s="480">
        <v>15</v>
      </c>
      <c r="H71" s="480">
        <v>16</v>
      </c>
      <c r="I71" s="481">
        <f>ROUND((E71/4)*H71,0)</f>
        <v>1725</v>
      </c>
      <c r="J71" s="498">
        <v>0</v>
      </c>
      <c r="K71" s="508">
        <f t="shared" ref="K71:K72" si="19">ROUND((E71*2)*J71,0)</f>
        <v>0</v>
      </c>
      <c r="L71" s="499"/>
      <c r="M71" s="478">
        <f>F71+I71+K71</f>
        <v>8193</v>
      </c>
      <c r="N71" s="474"/>
    </row>
    <row r="72" spans="2:14" ht="23.25" thickBot="1" x14ac:dyDescent="0.25">
      <c r="B72" s="460">
        <v>28</v>
      </c>
      <c r="C72" s="519" t="s">
        <v>205</v>
      </c>
      <c r="D72" s="466" t="s">
        <v>154</v>
      </c>
      <c r="E72" s="478">
        <v>319.2</v>
      </c>
      <c r="F72" s="478">
        <f>ROUND(E72*G72,0)</f>
        <v>4788</v>
      </c>
      <c r="G72" s="480">
        <v>15</v>
      </c>
      <c r="H72" s="480">
        <v>0</v>
      </c>
      <c r="I72" s="481">
        <f>ROUND((E72/4)*H72,0)</f>
        <v>0</v>
      </c>
      <c r="J72" s="498">
        <v>0</v>
      </c>
      <c r="K72" s="508">
        <f t="shared" si="19"/>
        <v>0</v>
      </c>
      <c r="L72" s="499"/>
      <c r="M72" s="478">
        <f>F72+I72+K72</f>
        <v>4788</v>
      </c>
      <c r="N72" s="474"/>
    </row>
    <row r="73" spans="2:14" ht="21.75" customHeight="1" thickBot="1" x14ac:dyDescent="0.25">
      <c r="B73" s="441">
        <v>29</v>
      </c>
      <c r="C73" s="512" t="s">
        <v>48</v>
      </c>
      <c r="D73" s="485" t="s">
        <v>49</v>
      </c>
      <c r="E73" s="478">
        <v>319.2</v>
      </c>
      <c r="F73" s="478">
        <f>ROUND(E73*G73,0)</f>
        <v>4788</v>
      </c>
      <c r="G73" s="480">
        <v>15</v>
      </c>
      <c r="H73" s="480">
        <v>0</v>
      </c>
      <c r="I73" s="481">
        <f>ROUND((E73/4)*H73,0)</f>
        <v>0</v>
      </c>
      <c r="J73" s="478"/>
      <c r="K73" s="492"/>
      <c r="L73" s="486"/>
      <c r="M73" s="478">
        <f>F73+I73+K73</f>
        <v>4788</v>
      </c>
      <c r="N73" s="485"/>
    </row>
    <row r="74" spans="2:14" ht="21" customHeight="1" thickBot="1" x14ac:dyDescent="0.25">
      <c r="B74" s="441">
        <v>30</v>
      </c>
      <c r="C74" s="512" t="s">
        <v>153</v>
      </c>
      <c r="D74" s="494" t="s">
        <v>154</v>
      </c>
      <c r="E74" s="478">
        <v>416.66</v>
      </c>
      <c r="F74" s="478">
        <f>ROUND(E74*G74,0)</f>
        <v>6250</v>
      </c>
      <c r="G74" s="480">
        <v>15</v>
      </c>
      <c r="H74" s="480">
        <v>0</v>
      </c>
      <c r="I74" s="481">
        <f>ROUND((E74/4)*H74,0)</f>
        <v>0</v>
      </c>
      <c r="J74" s="478"/>
      <c r="K74" s="492"/>
      <c r="L74" s="486"/>
      <c r="M74" s="478">
        <f>F74+I74+K74</f>
        <v>6250</v>
      </c>
      <c r="N74" s="485"/>
    </row>
    <row r="75" spans="2:14" ht="23.25" thickBot="1" x14ac:dyDescent="0.25">
      <c r="B75" s="441">
        <v>31</v>
      </c>
      <c r="C75" s="512" t="s">
        <v>220</v>
      </c>
      <c r="D75" s="485" t="s">
        <v>49</v>
      </c>
      <c r="E75" s="478">
        <v>266.2</v>
      </c>
      <c r="F75" s="478">
        <f>ROUND(E75*G75,0)</f>
        <v>3993</v>
      </c>
      <c r="G75" s="480">
        <v>15</v>
      </c>
      <c r="H75" s="480">
        <v>0</v>
      </c>
      <c r="I75" s="481">
        <f>ROUND((E75/4)*H75,0)</f>
        <v>0</v>
      </c>
      <c r="J75" s="478"/>
      <c r="K75" s="492"/>
      <c r="L75" s="486"/>
      <c r="M75" s="478">
        <f>F75+I75+K75</f>
        <v>3993</v>
      </c>
      <c r="N75" s="485"/>
    </row>
    <row r="76" spans="2:14" ht="15.75" customHeight="1" thickBot="1" x14ac:dyDescent="0.25">
      <c r="B76" s="513"/>
      <c r="C76" s="484" t="s">
        <v>129</v>
      </c>
      <c r="D76" s="517"/>
      <c r="E76" s="517"/>
      <c r="F76" s="517"/>
      <c r="G76" s="517"/>
      <c r="H76" s="517"/>
      <c r="I76" s="517"/>
      <c r="J76" s="517"/>
      <c r="K76" s="517"/>
      <c r="L76" s="517"/>
      <c r="M76" s="515">
        <f>SUM(M71:M74)+M75</f>
        <v>28012</v>
      </c>
      <c r="N76" s="491"/>
    </row>
    <row r="77" spans="2:14" ht="15.75" customHeight="1" thickBot="1" x14ac:dyDescent="0.25">
      <c r="C77" s="471"/>
      <c r="L77" s="516"/>
    </row>
    <row r="78" spans="2:14" x14ac:dyDescent="0.2">
      <c r="B78" s="718"/>
      <c r="C78" s="719"/>
      <c r="D78" s="724" t="s">
        <v>0</v>
      </c>
      <c r="E78" s="724"/>
      <c r="F78" s="724"/>
      <c r="G78" s="724"/>
      <c r="H78" s="724"/>
      <c r="I78" s="724"/>
      <c r="J78" s="724"/>
      <c r="K78" s="724"/>
      <c r="L78" s="724"/>
      <c r="M78" s="725"/>
      <c r="N78" s="474"/>
    </row>
    <row r="79" spans="2:14" ht="11.25" customHeight="1" x14ac:dyDescent="0.2">
      <c r="B79" s="720"/>
      <c r="C79" s="721"/>
      <c r="D79" s="726"/>
      <c r="E79" s="726"/>
      <c r="F79" s="726"/>
      <c r="G79" s="726"/>
      <c r="H79" s="726"/>
      <c r="I79" s="726"/>
      <c r="J79" s="726"/>
      <c r="K79" s="726"/>
      <c r="L79" s="726"/>
      <c r="M79" s="727"/>
      <c r="N79" s="475"/>
    </row>
    <row r="80" spans="2:14" x14ac:dyDescent="0.2">
      <c r="B80" s="720"/>
      <c r="C80" s="721"/>
      <c r="D80" s="728" t="str">
        <f>D66</f>
        <v>PAGO QUINCENAL DEL 01 AL 15 DE JULIO DE 2025</v>
      </c>
      <c r="E80" s="728"/>
      <c r="F80" s="728"/>
      <c r="G80" s="728"/>
      <c r="H80" s="728"/>
      <c r="I80" s="728"/>
      <c r="J80" s="728"/>
      <c r="K80" s="728"/>
      <c r="L80" s="728"/>
      <c r="M80" s="729"/>
      <c r="N80" s="475"/>
    </row>
    <row r="81" spans="2:14" ht="16.5" customHeight="1" thickBot="1" x14ac:dyDescent="0.25">
      <c r="B81" s="722"/>
      <c r="C81" s="723"/>
      <c r="D81" s="730"/>
      <c r="E81" s="730"/>
      <c r="F81" s="730"/>
      <c r="G81" s="730"/>
      <c r="H81" s="730"/>
      <c r="I81" s="730"/>
      <c r="J81" s="730"/>
      <c r="K81" s="730"/>
      <c r="L81" s="730"/>
      <c r="M81" s="731"/>
      <c r="N81" s="476"/>
    </row>
    <row r="82" spans="2:14" ht="15" customHeight="1" x14ac:dyDescent="0.2">
      <c r="B82" s="734" t="s">
        <v>2</v>
      </c>
      <c r="C82" s="736"/>
      <c r="D82" s="734" t="s">
        <v>52</v>
      </c>
      <c r="E82" s="735"/>
      <c r="F82" s="735"/>
      <c r="G82" s="735"/>
      <c r="H82" s="735"/>
      <c r="I82" s="735"/>
      <c r="J82" s="735"/>
      <c r="K82" s="735"/>
      <c r="L82" s="735"/>
      <c r="M82" s="736"/>
      <c r="N82" s="475"/>
    </row>
    <row r="83" spans="2:14" ht="15.75" customHeight="1" thickBot="1" x14ac:dyDescent="0.25">
      <c r="B83" s="733"/>
      <c r="C83" s="731"/>
      <c r="D83" s="733"/>
      <c r="E83" s="730"/>
      <c r="F83" s="730"/>
      <c r="G83" s="730"/>
      <c r="H83" s="730"/>
      <c r="I83" s="730"/>
      <c r="J83" s="730"/>
      <c r="K83" s="730"/>
      <c r="L83" s="730"/>
      <c r="M83" s="731"/>
      <c r="N83" s="476"/>
    </row>
    <row r="84" spans="2:14" ht="45.75" thickBot="1" x14ac:dyDescent="0.25">
      <c r="B84" s="176" t="s">
        <v>11</v>
      </c>
      <c r="C84" s="456" t="s">
        <v>4</v>
      </c>
      <c r="D84" s="441" t="s">
        <v>13</v>
      </c>
      <c r="E84" s="442" t="s">
        <v>28</v>
      </c>
      <c r="F84" s="443" t="s">
        <v>5</v>
      </c>
      <c r="G84" s="443" t="s">
        <v>6</v>
      </c>
      <c r="H84" s="444" t="s">
        <v>7</v>
      </c>
      <c r="I84" s="457" t="s">
        <v>89</v>
      </c>
      <c r="J84" s="457" t="s">
        <v>8</v>
      </c>
      <c r="K84" s="445" t="s">
        <v>105</v>
      </c>
      <c r="L84" s="445" t="s">
        <v>215</v>
      </c>
      <c r="M84" s="443" t="s">
        <v>9</v>
      </c>
      <c r="N84" s="441" t="s">
        <v>10</v>
      </c>
    </row>
    <row r="85" spans="2:14" ht="23.25" thickBot="1" x14ac:dyDescent="0.25">
      <c r="B85" s="441">
        <v>32</v>
      </c>
      <c r="C85" s="511" t="s">
        <v>139</v>
      </c>
      <c r="D85" s="494" t="s">
        <v>54</v>
      </c>
      <c r="E85" s="478">
        <v>319.2</v>
      </c>
      <c r="F85" s="478">
        <f>ROUND(E85*G85,0)</f>
        <v>4788</v>
      </c>
      <c r="G85" s="480">
        <v>15</v>
      </c>
      <c r="H85" s="480">
        <v>0</v>
      </c>
      <c r="I85" s="481">
        <f>ROUND((E85/4)*H85,0)</f>
        <v>0</v>
      </c>
      <c r="J85" s="478"/>
      <c r="K85" s="478"/>
      <c r="L85" s="486"/>
      <c r="M85" s="478">
        <f>F85+I85+K85</f>
        <v>4788</v>
      </c>
      <c r="N85" s="478"/>
    </row>
    <row r="86" spans="2:14" ht="18" customHeight="1" thickBot="1" x14ac:dyDescent="0.25">
      <c r="B86" s="513"/>
      <c r="C86" s="484" t="s">
        <v>129</v>
      </c>
      <c r="D86" s="737"/>
      <c r="E86" s="738"/>
      <c r="F86" s="738"/>
      <c r="G86" s="738"/>
      <c r="H86" s="738"/>
      <c r="I86" s="738"/>
      <c r="J86" s="738"/>
      <c r="K86" s="739"/>
      <c r="L86" s="514"/>
      <c r="M86" s="515">
        <f>M85</f>
        <v>4788</v>
      </c>
      <c r="N86" s="491"/>
    </row>
    <row r="87" spans="2:14" ht="18" customHeight="1" x14ac:dyDescent="0.2">
      <c r="C87" s="471"/>
      <c r="D87" s="470"/>
      <c r="E87" s="470"/>
      <c r="F87" s="470"/>
      <c r="G87" s="470"/>
      <c r="H87" s="470"/>
      <c r="I87" s="470"/>
      <c r="J87" s="470"/>
      <c r="K87" s="470"/>
      <c r="L87" s="516"/>
    </row>
    <row r="88" spans="2:14" ht="18" customHeight="1" x14ac:dyDescent="0.2">
      <c r="C88" s="471"/>
      <c r="D88" s="470"/>
      <c r="E88" s="470"/>
      <c r="F88" s="470"/>
      <c r="G88" s="470"/>
      <c r="H88" s="470"/>
      <c r="I88" s="470"/>
      <c r="J88" s="470"/>
      <c r="K88" s="470"/>
      <c r="L88" s="516"/>
    </row>
    <row r="89" spans="2:14" ht="18" customHeight="1" x14ac:dyDescent="0.2">
      <c r="C89" s="471"/>
      <c r="D89" s="470"/>
      <c r="E89" s="470"/>
      <c r="F89" s="470"/>
      <c r="G89" s="470"/>
      <c r="H89" s="470"/>
      <c r="I89" s="470"/>
      <c r="J89" s="470"/>
      <c r="K89" s="470"/>
      <c r="L89" s="516"/>
    </row>
    <row r="90" spans="2:14" ht="18" customHeight="1" x14ac:dyDescent="0.2">
      <c r="C90" s="471"/>
      <c r="D90" s="470"/>
      <c r="E90" s="470"/>
      <c r="F90" s="470"/>
      <c r="G90" s="470"/>
      <c r="H90" s="470"/>
      <c r="I90" s="470"/>
      <c r="J90" s="470"/>
      <c r="K90" s="470"/>
      <c r="L90" s="516"/>
    </row>
    <row r="91" spans="2:14" ht="18" customHeight="1" x14ac:dyDescent="0.2">
      <c r="C91" s="471"/>
      <c r="D91" s="470"/>
      <c r="E91" s="470"/>
      <c r="F91" s="470"/>
      <c r="G91" s="470"/>
      <c r="H91" s="470"/>
      <c r="I91" s="470"/>
      <c r="J91" s="470"/>
      <c r="K91" s="470"/>
      <c r="L91" s="516"/>
    </row>
    <row r="92" spans="2:14" ht="18" customHeight="1" thickBot="1" x14ac:dyDescent="0.25">
      <c r="C92" s="471"/>
      <c r="D92" s="470"/>
      <c r="E92" s="470"/>
      <c r="F92" s="470"/>
      <c r="G92" s="470"/>
      <c r="H92" s="470"/>
      <c r="I92" s="470"/>
      <c r="J92" s="470"/>
      <c r="K92" s="470"/>
      <c r="L92" s="516"/>
    </row>
    <row r="93" spans="2:14" x14ac:dyDescent="0.2">
      <c r="B93" s="718"/>
      <c r="C93" s="719"/>
      <c r="D93" s="724" t="s">
        <v>0</v>
      </c>
      <c r="E93" s="724"/>
      <c r="F93" s="724"/>
      <c r="G93" s="724"/>
      <c r="H93" s="724"/>
      <c r="I93" s="724"/>
      <c r="J93" s="724"/>
      <c r="K93" s="724"/>
      <c r="L93" s="724"/>
      <c r="M93" s="725"/>
      <c r="N93" s="474"/>
    </row>
    <row r="94" spans="2:14" ht="7.5" customHeight="1" x14ac:dyDescent="0.2">
      <c r="B94" s="720"/>
      <c r="C94" s="721"/>
      <c r="D94" s="726"/>
      <c r="E94" s="726"/>
      <c r="F94" s="726"/>
      <c r="G94" s="726"/>
      <c r="H94" s="726"/>
      <c r="I94" s="726"/>
      <c r="J94" s="726"/>
      <c r="K94" s="726"/>
      <c r="L94" s="726"/>
      <c r="M94" s="727"/>
      <c r="N94" s="475"/>
    </row>
    <row r="95" spans="2:14" x14ac:dyDescent="0.2">
      <c r="B95" s="720"/>
      <c r="C95" s="721"/>
      <c r="D95" s="728" t="str">
        <f>D80</f>
        <v>PAGO QUINCENAL DEL 01 AL 15 DE JULIO DE 2025</v>
      </c>
      <c r="E95" s="728"/>
      <c r="F95" s="728"/>
      <c r="G95" s="728"/>
      <c r="H95" s="728"/>
      <c r="I95" s="728"/>
      <c r="J95" s="728"/>
      <c r="K95" s="728"/>
      <c r="L95" s="728"/>
      <c r="M95" s="729"/>
      <c r="N95" s="475"/>
    </row>
    <row r="96" spans="2:14" ht="15.75" customHeight="1" thickBot="1" x14ac:dyDescent="0.25">
      <c r="B96" s="722"/>
      <c r="C96" s="723"/>
      <c r="D96" s="730"/>
      <c r="E96" s="730"/>
      <c r="F96" s="730"/>
      <c r="G96" s="730"/>
      <c r="H96" s="730"/>
      <c r="I96" s="730"/>
      <c r="J96" s="730"/>
      <c r="K96" s="730"/>
      <c r="L96" s="730"/>
      <c r="M96" s="731"/>
      <c r="N96" s="476"/>
    </row>
    <row r="97" spans="2:14" ht="15" customHeight="1" x14ac:dyDescent="0.2">
      <c r="B97" s="734" t="s">
        <v>2</v>
      </c>
      <c r="C97" s="736"/>
      <c r="D97" s="734" t="s">
        <v>55</v>
      </c>
      <c r="E97" s="735"/>
      <c r="F97" s="735"/>
      <c r="G97" s="735"/>
      <c r="H97" s="735"/>
      <c r="I97" s="735"/>
      <c r="J97" s="735"/>
      <c r="K97" s="735"/>
      <c r="L97" s="735"/>
      <c r="M97" s="736"/>
      <c r="N97" s="475"/>
    </row>
    <row r="98" spans="2:14" ht="6.75" customHeight="1" thickBot="1" x14ac:dyDescent="0.25">
      <c r="B98" s="733"/>
      <c r="C98" s="731"/>
      <c r="D98" s="733"/>
      <c r="E98" s="730"/>
      <c r="F98" s="730"/>
      <c r="G98" s="730"/>
      <c r="H98" s="730"/>
      <c r="I98" s="730"/>
      <c r="J98" s="730"/>
      <c r="K98" s="730"/>
      <c r="L98" s="730"/>
      <c r="M98" s="731"/>
      <c r="N98" s="476"/>
    </row>
    <row r="99" spans="2:14" ht="45.75" thickBot="1" x14ac:dyDescent="0.25">
      <c r="B99" s="176" t="s">
        <v>11</v>
      </c>
      <c r="C99" s="456" t="s">
        <v>4</v>
      </c>
      <c r="D99" s="441" t="s">
        <v>13</v>
      </c>
      <c r="E99" s="442" t="s">
        <v>28</v>
      </c>
      <c r="F99" s="443" t="s">
        <v>5</v>
      </c>
      <c r="G99" s="443" t="s">
        <v>6</v>
      </c>
      <c r="H99" s="444" t="s">
        <v>7</v>
      </c>
      <c r="I99" s="457" t="s">
        <v>89</v>
      </c>
      <c r="J99" s="457" t="s">
        <v>8</v>
      </c>
      <c r="K99" s="445" t="s">
        <v>105</v>
      </c>
      <c r="L99" s="445" t="s">
        <v>215</v>
      </c>
      <c r="M99" s="443" t="s">
        <v>9</v>
      </c>
      <c r="N99" s="441" t="s">
        <v>10</v>
      </c>
    </row>
    <row r="100" spans="2:14" ht="23.25" thickBot="1" x14ac:dyDescent="0.25">
      <c r="B100" s="460">
        <v>33</v>
      </c>
      <c r="C100" s="507" t="s">
        <v>56</v>
      </c>
      <c r="D100" s="466" t="s">
        <v>57</v>
      </c>
      <c r="E100" s="508">
        <v>319.2</v>
      </c>
      <c r="F100" s="508">
        <f>ROUND(E100*G100,0)</f>
        <v>4788</v>
      </c>
      <c r="G100" s="509">
        <v>15</v>
      </c>
      <c r="H100" s="509"/>
      <c r="I100" s="481"/>
      <c r="J100" s="508"/>
      <c r="K100" s="508"/>
      <c r="L100" s="481"/>
      <c r="M100" s="508">
        <f>F100+I100+K100</f>
        <v>4788</v>
      </c>
      <c r="N100" s="474"/>
    </row>
    <row r="101" spans="2:14" ht="23.25" thickBot="1" x14ac:dyDescent="0.25">
      <c r="B101" s="456">
        <v>34</v>
      </c>
      <c r="C101" s="520" t="s">
        <v>204</v>
      </c>
      <c r="D101" s="494" t="s">
        <v>57</v>
      </c>
      <c r="E101" s="478">
        <v>200</v>
      </c>
      <c r="F101" s="478">
        <f>ROUND(E101*G101,0)</f>
        <v>3000</v>
      </c>
      <c r="G101" s="480">
        <v>15</v>
      </c>
      <c r="H101" s="480"/>
      <c r="I101" s="486"/>
      <c r="J101" s="478"/>
      <c r="K101" s="478"/>
      <c r="L101" s="486"/>
      <c r="M101" s="478">
        <f>F101+I101+K101</f>
        <v>3000</v>
      </c>
      <c r="N101" s="485"/>
    </row>
    <row r="102" spans="2:14" ht="21.75" customHeight="1" thickBot="1" x14ac:dyDescent="0.25">
      <c r="B102" s="521"/>
      <c r="C102" s="522" t="s">
        <v>129</v>
      </c>
      <c r="D102" s="722"/>
      <c r="E102" s="723"/>
      <c r="F102" s="723"/>
      <c r="G102" s="723"/>
      <c r="H102" s="723"/>
      <c r="I102" s="723"/>
      <c r="J102" s="723"/>
      <c r="K102" s="740"/>
      <c r="L102" s="523"/>
      <c r="M102" s="524">
        <f>M100+M101</f>
        <v>7788</v>
      </c>
      <c r="N102" s="525"/>
    </row>
    <row r="103" spans="2:14" ht="22.5" customHeight="1" thickBot="1" x14ac:dyDescent="0.25">
      <c r="C103" s="471"/>
      <c r="D103" s="470"/>
      <c r="E103" s="470"/>
      <c r="F103" s="470"/>
      <c r="G103" s="470"/>
      <c r="H103" s="470"/>
      <c r="I103" s="470"/>
      <c r="J103" s="470"/>
      <c r="K103" s="470"/>
      <c r="L103" s="516"/>
    </row>
    <row r="104" spans="2:14" ht="5.25" hidden="1" customHeight="1" x14ac:dyDescent="0.2">
      <c r="C104" s="471"/>
      <c r="D104" s="470"/>
      <c r="E104" s="470"/>
      <c r="F104" s="470"/>
      <c r="G104" s="470"/>
      <c r="H104" s="470"/>
      <c r="I104" s="470"/>
      <c r="J104" s="470"/>
      <c r="K104" s="470"/>
      <c r="L104" s="516"/>
    </row>
    <row r="105" spans="2:14" x14ac:dyDescent="0.2">
      <c r="B105" s="718"/>
      <c r="C105" s="719"/>
      <c r="D105" s="724" t="s">
        <v>0</v>
      </c>
      <c r="E105" s="724"/>
      <c r="F105" s="724"/>
      <c r="G105" s="724"/>
      <c r="H105" s="724"/>
      <c r="I105" s="724"/>
      <c r="J105" s="724"/>
      <c r="K105" s="724"/>
      <c r="L105" s="724"/>
      <c r="M105" s="725"/>
      <c r="N105" s="474"/>
    </row>
    <row r="106" spans="2:14" x14ac:dyDescent="0.2">
      <c r="B106" s="720"/>
      <c r="C106" s="721"/>
      <c r="D106" s="726"/>
      <c r="E106" s="726"/>
      <c r="F106" s="726"/>
      <c r="G106" s="726"/>
      <c r="H106" s="726"/>
      <c r="I106" s="726"/>
      <c r="J106" s="726"/>
      <c r="K106" s="726"/>
      <c r="L106" s="726"/>
      <c r="M106" s="727"/>
      <c r="N106" s="475"/>
    </row>
    <row r="107" spans="2:14" x14ac:dyDescent="0.2">
      <c r="B107" s="720"/>
      <c r="C107" s="721"/>
      <c r="D107" s="728" t="str">
        <f>D95</f>
        <v>PAGO QUINCENAL DEL 01 AL 15 DE JULIO DE 2025</v>
      </c>
      <c r="E107" s="728"/>
      <c r="F107" s="728"/>
      <c r="G107" s="728"/>
      <c r="H107" s="728"/>
      <c r="I107" s="728"/>
      <c r="J107" s="728"/>
      <c r="K107" s="728"/>
      <c r="L107" s="728"/>
      <c r="M107" s="729"/>
      <c r="N107" s="475"/>
    </row>
    <row r="108" spans="2:14" ht="6" customHeight="1" thickBot="1" x14ac:dyDescent="0.25">
      <c r="B108" s="722"/>
      <c r="C108" s="723"/>
      <c r="D108" s="730"/>
      <c r="E108" s="730"/>
      <c r="F108" s="730"/>
      <c r="G108" s="730"/>
      <c r="H108" s="730"/>
      <c r="I108" s="730"/>
      <c r="J108" s="730"/>
      <c r="K108" s="730"/>
      <c r="L108" s="730"/>
      <c r="M108" s="731"/>
      <c r="N108" s="476"/>
    </row>
    <row r="109" spans="2:14" ht="15" customHeight="1" x14ac:dyDescent="0.2">
      <c r="B109" s="734" t="s">
        <v>2</v>
      </c>
      <c r="C109" s="736"/>
      <c r="D109" s="734" t="s">
        <v>142</v>
      </c>
      <c r="E109" s="735"/>
      <c r="F109" s="735"/>
      <c r="G109" s="735"/>
      <c r="H109" s="735"/>
      <c r="I109" s="735"/>
      <c r="J109" s="735"/>
      <c r="K109" s="735"/>
      <c r="L109" s="735"/>
      <c r="M109" s="736"/>
      <c r="N109" s="475"/>
    </row>
    <row r="110" spans="2:14" ht="7.5" customHeight="1" thickBot="1" x14ac:dyDescent="0.25">
      <c r="B110" s="733"/>
      <c r="C110" s="731"/>
      <c r="D110" s="733"/>
      <c r="E110" s="730"/>
      <c r="F110" s="730"/>
      <c r="G110" s="730"/>
      <c r="H110" s="730"/>
      <c r="I110" s="730"/>
      <c r="J110" s="730"/>
      <c r="K110" s="730"/>
      <c r="L110" s="730"/>
      <c r="M110" s="731"/>
      <c r="N110" s="476"/>
    </row>
    <row r="111" spans="2:14" ht="40.5" customHeight="1" thickBot="1" x14ac:dyDescent="0.25">
      <c r="B111" s="176" t="s">
        <v>11</v>
      </c>
      <c r="C111" s="456" t="s">
        <v>4</v>
      </c>
      <c r="D111" s="441" t="s">
        <v>13</v>
      </c>
      <c r="E111" s="442" t="s">
        <v>28</v>
      </c>
      <c r="F111" s="443" t="s">
        <v>5</v>
      </c>
      <c r="G111" s="443" t="s">
        <v>6</v>
      </c>
      <c r="H111" s="444" t="s">
        <v>7</v>
      </c>
      <c r="I111" s="457" t="s">
        <v>89</v>
      </c>
      <c r="J111" s="457" t="s">
        <v>8</v>
      </c>
      <c r="K111" s="445" t="s">
        <v>105</v>
      </c>
      <c r="L111" s="445" t="s">
        <v>215</v>
      </c>
      <c r="M111" s="443" t="s">
        <v>9</v>
      </c>
      <c r="N111" s="441" t="s">
        <v>10</v>
      </c>
    </row>
    <row r="112" spans="2:14" ht="39" customHeight="1" thickBot="1" x14ac:dyDescent="0.25">
      <c r="B112" s="441">
        <v>35</v>
      </c>
      <c r="C112" s="512" t="s">
        <v>143</v>
      </c>
      <c r="D112" s="494" t="s">
        <v>144</v>
      </c>
      <c r="E112" s="478">
        <f>6732.4/15</f>
        <v>448.82666666666665</v>
      </c>
      <c r="F112" s="478">
        <f>ROUND(E112*G112,0)</f>
        <v>6732</v>
      </c>
      <c r="G112" s="480">
        <v>15</v>
      </c>
      <c r="H112" s="480"/>
      <c r="I112" s="486"/>
      <c r="J112" s="478"/>
      <c r="K112" s="478"/>
      <c r="L112" s="486"/>
      <c r="M112" s="478">
        <f>F112+I112+K112</f>
        <v>6732</v>
      </c>
      <c r="N112" s="485"/>
    </row>
    <row r="113" spans="2:14" ht="30" customHeight="1" thickBot="1" x14ac:dyDescent="0.25">
      <c r="B113" s="441">
        <v>36</v>
      </c>
      <c r="C113" s="175" t="s">
        <v>155</v>
      </c>
      <c r="D113" s="494" t="s">
        <v>156</v>
      </c>
      <c r="E113" s="478">
        <v>432.16</v>
      </c>
      <c r="F113" s="478">
        <f>ROUND(E113*G113,0)</f>
        <v>6482</v>
      </c>
      <c r="G113" s="480">
        <v>15</v>
      </c>
      <c r="H113" s="480"/>
      <c r="I113" s="486"/>
      <c r="J113" s="478"/>
      <c r="K113" s="478"/>
      <c r="L113" s="486"/>
      <c r="M113" s="478">
        <f>F113+I113+K113</f>
        <v>6482</v>
      </c>
      <c r="N113" s="485"/>
    </row>
    <row r="114" spans="2:14" ht="26.25" customHeight="1" thickBot="1" x14ac:dyDescent="0.25">
      <c r="B114" s="456"/>
      <c r="C114" s="175" t="s">
        <v>129</v>
      </c>
      <c r="D114" s="250"/>
      <c r="E114" s="486"/>
      <c r="F114" s="486"/>
      <c r="G114" s="493"/>
      <c r="H114" s="493"/>
      <c r="I114" s="486"/>
      <c r="J114" s="486"/>
      <c r="K114" s="486"/>
      <c r="L114" s="486"/>
      <c r="M114" s="526">
        <f>M112+M113</f>
        <v>13214</v>
      </c>
      <c r="N114" s="491"/>
    </row>
    <row r="115" spans="2:14" ht="26.25" customHeight="1" x14ac:dyDescent="0.2">
      <c r="B115" s="504"/>
      <c r="C115" s="505"/>
      <c r="D115" s="527"/>
      <c r="E115" s="472"/>
      <c r="F115" s="472"/>
      <c r="G115" s="470"/>
      <c r="H115" s="470"/>
      <c r="I115" s="472"/>
      <c r="J115" s="472"/>
      <c r="K115" s="472"/>
      <c r="L115" s="473"/>
    </row>
    <row r="116" spans="2:14" ht="26.25" customHeight="1" x14ac:dyDescent="0.2">
      <c r="B116" s="504"/>
      <c r="C116" s="505"/>
      <c r="D116" s="527"/>
      <c r="E116" s="472"/>
      <c r="F116" s="472"/>
      <c r="G116" s="470"/>
      <c r="H116" s="470"/>
      <c r="I116" s="472"/>
      <c r="J116" s="472"/>
      <c r="K116" s="472"/>
      <c r="L116" s="473"/>
    </row>
    <row r="117" spans="2:14" ht="13.5" customHeight="1" thickBot="1" x14ac:dyDescent="0.25">
      <c r="B117" s="504"/>
      <c r="C117" s="505"/>
      <c r="D117" s="527"/>
      <c r="E117" s="472"/>
      <c r="F117" s="472"/>
      <c r="G117" s="470"/>
      <c r="H117" s="470"/>
      <c r="I117" s="472"/>
      <c r="J117" s="472"/>
      <c r="K117" s="472"/>
      <c r="L117" s="473"/>
    </row>
    <row r="118" spans="2:14" ht="3.75" hidden="1" customHeight="1" x14ac:dyDescent="0.2">
      <c r="B118" s="504"/>
      <c r="C118" s="505"/>
      <c r="D118" s="527"/>
      <c r="E118" s="472"/>
      <c r="F118" s="472"/>
      <c r="G118" s="470"/>
      <c r="H118" s="470"/>
      <c r="I118" s="472"/>
      <c r="J118" s="472"/>
      <c r="K118" s="472"/>
      <c r="L118" s="473"/>
    </row>
    <row r="119" spans="2:14" x14ac:dyDescent="0.2">
      <c r="B119" s="718"/>
      <c r="C119" s="719"/>
      <c r="D119" s="724" t="s">
        <v>0</v>
      </c>
      <c r="E119" s="724"/>
      <c r="F119" s="724"/>
      <c r="G119" s="724"/>
      <c r="H119" s="724"/>
      <c r="I119" s="724"/>
      <c r="J119" s="724"/>
      <c r="K119" s="724"/>
      <c r="L119" s="724"/>
      <c r="M119" s="725"/>
      <c r="N119" s="474"/>
    </row>
    <row r="120" spans="2:14" ht="7.5" customHeight="1" x14ac:dyDescent="0.2">
      <c r="B120" s="720"/>
      <c r="C120" s="721"/>
      <c r="D120" s="726"/>
      <c r="E120" s="726"/>
      <c r="F120" s="726"/>
      <c r="G120" s="726"/>
      <c r="H120" s="726"/>
      <c r="I120" s="726"/>
      <c r="J120" s="726"/>
      <c r="K120" s="726"/>
      <c r="L120" s="726"/>
      <c r="M120" s="727"/>
      <c r="N120" s="475"/>
    </row>
    <row r="121" spans="2:14" x14ac:dyDescent="0.2">
      <c r="B121" s="720"/>
      <c r="C121" s="721"/>
      <c r="D121" s="728" t="str">
        <f>D107</f>
        <v>PAGO QUINCENAL DEL 01 AL 15 DE JULIO DE 2025</v>
      </c>
      <c r="E121" s="728"/>
      <c r="F121" s="728"/>
      <c r="G121" s="728"/>
      <c r="H121" s="728"/>
      <c r="I121" s="728"/>
      <c r="J121" s="728"/>
      <c r="K121" s="728"/>
      <c r="L121" s="728"/>
      <c r="M121" s="729"/>
      <c r="N121" s="475"/>
    </row>
    <row r="122" spans="2:14" ht="4.5" customHeight="1" thickBot="1" x14ac:dyDescent="0.25">
      <c r="B122" s="722"/>
      <c r="C122" s="723"/>
      <c r="D122" s="730"/>
      <c r="E122" s="730"/>
      <c r="F122" s="730"/>
      <c r="G122" s="730"/>
      <c r="H122" s="730"/>
      <c r="I122" s="730"/>
      <c r="J122" s="730"/>
      <c r="K122" s="730"/>
      <c r="L122" s="730"/>
      <c r="M122" s="731"/>
      <c r="N122" s="476"/>
    </row>
    <row r="123" spans="2:14" ht="15" customHeight="1" x14ac:dyDescent="0.2">
      <c r="B123" s="734" t="s">
        <v>2</v>
      </c>
      <c r="C123" s="736"/>
      <c r="D123" s="734" t="s">
        <v>60</v>
      </c>
      <c r="E123" s="735"/>
      <c r="F123" s="735"/>
      <c r="G123" s="735"/>
      <c r="H123" s="735"/>
      <c r="I123" s="735"/>
      <c r="J123" s="735"/>
      <c r="K123" s="735"/>
      <c r="L123" s="735"/>
      <c r="M123" s="736"/>
      <c r="N123" s="475"/>
    </row>
    <row r="124" spans="2:14" ht="4.5" customHeight="1" thickBot="1" x14ac:dyDescent="0.25">
      <c r="B124" s="733"/>
      <c r="C124" s="731"/>
      <c r="D124" s="733"/>
      <c r="E124" s="730"/>
      <c r="F124" s="730"/>
      <c r="G124" s="730"/>
      <c r="H124" s="730"/>
      <c r="I124" s="730"/>
      <c r="J124" s="730"/>
      <c r="K124" s="730"/>
      <c r="L124" s="730"/>
      <c r="M124" s="731"/>
      <c r="N124" s="476"/>
    </row>
    <row r="125" spans="2:14" ht="45.75" thickBot="1" x14ac:dyDescent="0.25">
      <c r="B125" s="176" t="s">
        <v>11</v>
      </c>
      <c r="C125" s="456" t="s">
        <v>4</v>
      </c>
      <c r="D125" s="441" t="s">
        <v>13</v>
      </c>
      <c r="E125" s="442" t="s">
        <v>28</v>
      </c>
      <c r="F125" s="443" t="s">
        <v>5</v>
      </c>
      <c r="G125" s="443" t="s">
        <v>6</v>
      </c>
      <c r="H125" s="444" t="s">
        <v>7</v>
      </c>
      <c r="I125" s="457" t="s">
        <v>89</v>
      </c>
      <c r="J125" s="457" t="s">
        <v>8</v>
      </c>
      <c r="K125" s="445" t="s">
        <v>105</v>
      </c>
      <c r="L125" s="445" t="s">
        <v>215</v>
      </c>
      <c r="M125" s="443" t="s">
        <v>9</v>
      </c>
      <c r="N125" s="441" t="s">
        <v>10</v>
      </c>
    </row>
    <row r="126" spans="2:14" ht="27" customHeight="1" thickBot="1" x14ac:dyDescent="0.25">
      <c r="B126" s="460">
        <v>37</v>
      </c>
      <c r="C126" s="519" t="s">
        <v>61</v>
      </c>
      <c r="D126" s="466" t="s">
        <v>62</v>
      </c>
      <c r="E126" s="478">
        <f>5075/15</f>
        <v>338.33333333333331</v>
      </c>
      <c r="F126" s="478">
        <f t="shared" ref="F126:F131" si="20">ROUND(E126*G126,0)</f>
        <v>5075</v>
      </c>
      <c r="G126" s="509">
        <v>15</v>
      </c>
      <c r="H126" s="509"/>
      <c r="I126" s="481"/>
      <c r="J126" s="478"/>
      <c r="K126" s="508"/>
      <c r="L126" s="481"/>
      <c r="M126" s="508">
        <f t="shared" ref="M126:M131" si="21">F126+I126+K126</f>
        <v>5075</v>
      </c>
      <c r="N126" s="474"/>
    </row>
    <row r="127" spans="2:14" ht="26.25" customHeight="1" thickBot="1" x14ac:dyDescent="0.25">
      <c r="B127" s="460">
        <v>38</v>
      </c>
      <c r="C127" s="519" t="s">
        <v>224</v>
      </c>
      <c r="D127" s="466" t="s">
        <v>62</v>
      </c>
      <c r="E127" s="478">
        <v>283.33</v>
      </c>
      <c r="F127" s="478">
        <f t="shared" si="20"/>
        <v>4250</v>
      </c>
      <c r="G127" s="509">
        <v>15</v>
      </c>
      <c r="H127" s="509"/>
      <c r="I127" s="481"/>
      <c r="J127" s="478"/>
      <c r="K127" s="508"/>
      <c r="L127" s="481"/>
      <c r="M127" s="508">
        <f t="shared" si="21"/>
        <v>4250</v>
      </c>
      <c r="N127" s="474"/>
    </row>
    <row r="128" spans="2:14" ht="26.25" customHeight="1" thickBot="1" x14ac:dyDescent="0.25">
      <c r="B128" s="460">
        <v>39</v>
      </c>
      <c r="C128" s="507" t="s">
        <v>207</v>
      </c>
      <c r="D128" s="466" t="s">
        <v>62</v>
      </c>
      <c r="E128" s="478">
        <v>283.33</v>
      </c>
      <c r="F128" s="478">
        <f t="shared" si="20"/>
        <v>4250</v>
      </c>
      <c r="G128" s="509">
        <v>15</v>
      </c>
      <c r="H128" s="509"/>
      <c r="I128" s="481"/>
      <c r="J128" s="478"/>
      <c r="K128" s="508"/>
      <c r="L128" s="481"/>
      <c r="M128" s="508">
        <f t="shared" si="21"/>
        <v>4250</v>
      </c>
      <c r="N128" s="474"/>
    </row>
    <row r="129" spans="2:14" ht="22.5" customHeight="1" thickBot="1" x14ac:dyDescent="0.25">
      <c r="B129" s="460">
        <v>40</v>
      </c>
      <c r="C129" s="507" t="s">
        <v>208</v>
      </c>
      <c r="D129" s="466" t="s">
        <v>62</v>
      </c>
      <c r="E129" s="478">
        <v>283.33</v>
      </c>
      <c r="F129" s="478">
        <f t="shared" si="20"/>
        <v>4250</v>
      </c>
      <c r="G129" s="509">
        <v>15</v>
      </c>
      <c r="H129" s="509"/>
      <c r="I129" s="481"/>
      <c r="J129" s="478"/>
      <c r="K129" s="508"/>
      <c r="L129" s="481"/>
      <c r="M129" s="508">
        <f t="shared" si="21"/>
        <v>4250</v>
      </c>
      <c r="N129" s="474"/>
    </row>
    <row r="130" spans="2:14" ht="23.25" customHeight="1" thickBot="1" x14ac:dyDescent="0.25">
      <c r="B130" s="460">
        <v>41</v>
      </c>
      <c r="C130" s="507" t="s">
        <v>209</v>
      </c>
      <c r="D130" s="466" t="s">
        <v>62</v>
      </c>
      <c r="E130" s="478">
        <v>283.33</v>
      </c>
      <c r="F130" s="478">
        <f t="shared" si="20"/>
        <v>4250</v>
      </c>
      <c r="G130" s="509">
        <v>15</v>
      </c>
      <c r="H130" s="509"/>
      <c r="I130" s="481"/>
      <c r="J130" s="478"/>
      <c r="K130" s="508"/>
      <c r="L130" s="481"/>
      <c r="M130" s="508">
        <f t="shared" si="21"/>
        <v>4250</v>
      </c>
      <c r="N130" s="474"/>
    </row>
    <row r="131" spans="2:14" ht="18.75" customHeight="1" thickBot="1" x14ac:dyDescent="0.25">
      <c r="B131" s="441">
        <v>42</v>
      </c>
      <c r="C131" s="511" t="s">
        <v>140</v>
      </c>
      <c r="D131" s="494" t="s">
        <v>64</v>
      </c>
      <c r="E131" s="478">
        <f>3662.4/15</f>
        <v>244.16</v>
      </c>
      <c r="F131" s="478">
        <f t="shared" si="20"/>
        <v>3662</v>
      </c>
      <c r="G131" s="480">
        <v>15</v>
      </c>
      <c r="H131" s="480"/>
      <c r="I131" s="486"/>
      <c r="J131" s="478"/>
      <c r="K131" s="478"/>
      <c r="L131" s="486"/>
      <c r="M131" s="478">
        <f t="shared" si="21"/>
        <v>3662</v>
      </c>
      <c r="N131" s="485"/>
    </row>
    <row r="132" spans="2:14" ht="17.25" customHeight="1" thickBot="1" x14ac:dyDescent="0.25">
      <c r="B132" s="456"/>
      <c r="C132" s="484" t="s">
        <v>129</v>
      </c>
      <c r="D132" s="250"/>
      <c r="E132" s="486"/>
      <c r="F132" s="486"/>
      <c r="G132" s="493"/>
      <c r="H132" s="493"/>
      <c r="I132" s="486"/>
      <c r="J132" s="486"/>
      <c r="K132" s="486"/>
      <c r="L132" s="486"/>
      <c r="M132" s="526">
        <f>SUM(M126:M131)</f>
        <v>25737</v>
      </c>
      <c r="N132" s="491"/>
    </row>
    <row r="133" spans="2:14" ht="17.25" customHeight="1" x14ac:dyDescent="0.2">
      <c r="B133" s="504"/>
      <c r="C133" s="471"/>
      <c r="D133" s="527"/>
      <c r="E133" s="472"/>
      <c r="F133" s="472"/>
      <c r="G133" s="470"/>
      <c r="H133" s="470"/>
      <c r="I133" s="472"/>
      <c r="J133" s="472"/>
      <c r="K133" s="472"/>
      <c r="L133" s="473"/>
    </row>
    <row r="134" spans="2:14" ht="1.5" customHeight="1" thickBot="1" x14ac:dyDescent="0.25"/>
    <row r="135" spans="2:14" x14ac:dyDescent="0.2">
      <c r="B135" s="718"/>
      <c r="C135" s="719"/>
      <c r="D135" s="724" t="s">
        <v>0</v>
      </c>
      <c r="E135" s="724"/>
      <c r="F135" s="724"/>
      <c r="G135" s="724"/>
      <c r="H135" s="724"/>
      <c r="I135" s="724"/>
      <c r="J135" s="724"/>
      <c r="K135" s="724"/>
      <c r="L135" s="724"/>
      <c r="M135" s="725"/>
      <c r="N135" s="474"/>
    </row>
    <row r="136" spans="2:14" ht="5.25" customHeight="1" x14ac:dyDescent="0.2">
      <c r="B136" s="720"/>
      <c r="C136" s="721"/>
      <c r="D136" s="726"/>
      <c r="E136" s="726"/>
      <c r="F136" s="726"/>
      <c r="G136" s="726"/>
      <c r="H136" s="726"/>
      <c r="I136" s="726"/>
      <c r="J136" s="726"/>
      <c r="K136" s="726"/>
      <c r="L136" s="726"/>
      <c r="M136" s="727"/>
      <c r="N136" s="475"/>
    </row>
    <row r="137" spans="2:14" x14ac:dyDescent="0.2">
      <c r="B137" s="720"/>
      <c r="C137" s="721"/>
      <c r="D137" s="728" t="str">
        <f>D121</f>
        <v>PAGO QUINCENAL DEL 01 AL 15 DE JULIO DE 2025</v>
      </c>
      <c r="E137" s="728"/>
      <c r="F137" s="728"/>
      <c r="G137" s="728"/>
      <c r="H137" s="728"/>
      <c r="I137" s="728"/>
      <c r="J137" s="728"/>
      <c r="K137" s="728"/>
      <c r="L137" s="728"/>
      <c r="M137" s="729"/>
      <c r="N137" s="475"/>
    </row>
    <row r="138" spans="2:14" ht="12" customHeight="1" thickBot="1" x14ac:dyDescent="0.25">
      <c r="B138" s="722"/>
      <c r="C138" s="723"/>
      <c r="D138" s="730"/>
      <c r="E138" s="730"/>
      <c r="F138" s="730"/>
      <c r="G138" s="730"/>
      <c r="H138" s="730"/>
      <c r="I138" s="730"/>
      <c r="J138" s="730"/>
      <c r="K138" s="730"/>
      <c r="L138" s="730"/>
      <c r="M138" s="731"/>
      <c r="N138" s="476"/>
    </row>
    <row r="139" spans="2:14" ht="15" customHeight="1" x14ac:dyDescent="0.2">
      <c r="B139" s="734" t="s">
        <v>2</v>
      </c>
      <c r="C139" s="736"/>
      <c r="D139" s="734" t="s">
        <v>65</v>
      </c>
      <c r="E139" s="735"/>
      <c r="F139" s="735"/>
      <c r="G139" s="735"/>
      <c r="H139" s="735"/>
      <c r="I139" s="735"/>
      <c r="J139" s="735"/>
      <c r="K139" s="735"/>
      <c r="L139" s="735"/>
      <c r="M139" s="736"/>
      <c r="N139" s="475"/>
    </row>
    <row r="140" spans="2:14" ht="15.75" customHeight="1" thickBot="1" x14ac:dyDescent="0.25">
      <c r="B140" s="733"/>
      <c r="C140" s="731"/>
      <c r="D140" s="733"/>
      <c r="E140" s="730"/>
      <c r="F140" s="730"/>
      <c r="G140" s="730"/>
      <c r="H140" s="730"/>
      <c r="I140" s="730"/>
      <c r="J140" s="730"/>
      <c r="K140" s="730"/>
      <c r="L140" s="730"/>
      <c r="M140" s="731"/>
      <c r="N140" s="476"/>
    </row>
    <row r="141" spans="2:14" ht="45.75" thickBot="1" x14ac:dyDescent="0.25">
      <c r="B141" s="176" t="s">
        <v>11</v>
      </c>
      <c r="C141" s="456" t="s">
        <v>4</v>
      </c>
      <c r="D141" s="441" t="s">
        <v>13</v>
      </c>
      <c r="E141" s="442" t="s">
        <v>28</v>
      </c>
      <c r="F141" s="443" t="s">
        <v>5</v>
      </c>
      <c r="G141" s="443" t="s">
        <v>6</v>
      </c>
      <c r="H141" s="444" t="s">
        <v>7</v>
      </c>
      <c r="I141" s="442" t="s">
        <v>89</v>
      </c>
      <c r="J141" s="444" t="s">
        <v>8</v>
      </c>
      <c r="K141" s="445" t="s">
        <v>105</v>
      </c>
      <c r="L141" s="445" t="s">
        <v>215</v>
      </c>
      <c r="M141" s="443" t="s">
        <v>9</v>
      </c>
      <c r="N141" s="441" t="s">
        <v>10</v>
      </c>
    </row>
    <row r="142" spans="2:14" ht="24" customHeight="1" thickBot="1" x14ac:dyDescent="0.25">
      <c r="B142" s="460">
        <v>43</v>
      </c>
      <c r="C142" s="519" t="s">
        <v>66</v>
      </c>
      <c r="D142" s="466" t="s">
        <v>67</v>
      </c>
      <c r="E142" s="478">
        <v>330.33333333333331</v>
      </c>
      <c r="F142" s="478">
        <f>ROUND(E142*G142,0)</f>
        <v>4955</v>
      </c>
      <c r="G142" s="509">
        <v>15</v>
      </c>
      <c r="H142" s="509"/>
      <c r="I142" s="481"/>
      <c r="J142" s="498">
        <v>0</v>
      </c>
      <c r="K142" s="508">
        <f>ROUND((E142*2)*J142,0)</f>
        <v>0</v>
      </c>
      <c r="L142" s="478"/>
      <c r="M142" s="478">
        <f>F142+I142+K142</f>
        <v>4955</v>
      </c>
      <c r="N142" s="508"/>
    </row>
    <row r="143" spans="2:14" ht="21" customHeight="1" thickBot="1" x14ac:dyDescent="0.25">
      <c r="B143" s="441">
        <v>44</v>
      </c>
      <c r="C143" s="511" t="s">
        <v>68</v>
      </c>
      <c r="D143" s="494" t="s">
        <v>67</v>
      </c>
      <c r="E143" s="478">
        <v>330.33333333333331</v>
      </c>
      <c r="F143" s="478">
        <f>ROUND(E143*G143,0)</f>
        <v>4955</v>
      </c>
      <c r="G143" s="480">
        <v>15</v>
      </c>
      <c r="H143" s="480"/>
      <c r="I143" s="486"/>
      <c r="J143" s="498">
        <v>0</v>
      </c>
      <c r="K143" s="508">
        <f>ROUND((E143*2)*J143,0)</f>
        <v>0</v>
      </c>
      <c r="L143" s="481">
        <v>500</v>
      </c>
      <c r="M143" s="478">
        <f>F143+I143+K143-L143</f>
        <v>4455</v>
      </c>
      <c r="N143" s="478"/>
    </row>
    <row r="144" spans="2:14" ht="16.5" customHeight="1" thickBot="1" x14ac:dyDescent="0.25">
      <c r="B144" s="513"/>
      <c r="C144" s="484" t="s">
        <v>129</v>
      </c>
      <c r="D144" s="737"/>
      <c r="E144" s="738"/>
      <c r="F144" s="738"/>
      <c r="G144" s="738"/>
      <c r="H144" s="738"/>
      <c r="I144" s="738"/>
      <c r="J144" s="738"/>
      <c r="K144" s="739"/>
      <c r="L144" s="515"/>
      <c r="M144" s="528">
        <f>M143+M142</f>
        <v>9410</v>
      </c>
      <c r="N144" s="485"/>
    </row>
    <row r="145" spans="2:14" ht="16.5" customHeight="1" x14ac:dyDescent="0.2">
      <c r="C145" s="471"/>
      <c r="D145" s="470"/>
      <c r="E145" s="470"/>
      <c r="F145" s="470"/>
      <c r="G145" s="470"/>
      <c r="H145" s="470"/>
      <c r="I145" s="470"/>
      <c r="J145" s="470"/>
      <c r="K145" s="470"/>
      <c r="L145" s="516"/>
      <c r="M145" s="510"/>
    </row>
    <row r="146" spans="2:14" ht="24" customHeight="1" thickBot="1" x14ac:dyDescent="0.25">
      <c r="F146" s="518"/>
    </row>
    <row r="147" spans="2:14" x14ac:dyDescent="0.2">
      <c r="B147" s="718"/>
      <c r="C147" s="719"/>
      <c r="D147" s="724" t="s">
        <v>0</v>
      </c>
      <c r="E147" s="724"/>
      <c r="F147" s="724"/>
      <c r="G147" s="724"/>
      <c r="H147" s="724"/>
      <c r="I147" s="724"/>
      <c r="J147" s="724"/>
      <c r="K147" s="724"/>
      <c r="L147" s="724"/>
      <c r="M147" s="725"/>
      <c r="N147" s="474"/>
    </row>
    <row r="148" spans="2:14" ht="5.25" customHeight="1" x14ac:dyDescent="0.2">
      <c r="B148" s="720"/>
      <c r="C148" s="721"/>
      <c r="D148" s="726"/>
      <c r="E148" s="726"/>
      <c r="F148" s="726"/>
      <c r="G148" s="726"/>
      <c r="H148" s="726"/>
      <c r="I148" s="726"/>
      <c r="J148" s="726"/>
      <c r="K148" s="726"/>
      <c r="L148" s="726"/>
      <c r="M148" s="727"/>
      <c r="N148" s="475"/>
    </row>
    <row r="149" spans="2:14" ht="18" customHeight="1" x14ac:dyDescent="0.2">
      <c r="B149" s="720"/>
      <c r="C149" s="721"/>
      <c r="D149" s="728" t="str">
        <f>D121</f>
        <v>PAGO QUINCENAL DEL 01 AL 15 DE JULIO DE 2025</v>
      </c>
      <c r="E149" s="728"/>
      <c r="F149" s="728"/>
      <c r="G149" s="728"/>
      <c r="H149" s="728"/>
      <c r="I149" s="728"/>
      <c r="J149" s="728"/>
      <c r="K149" s="728"/>
      <c r="L149" s="728"/>
      <c r="M149" s="729"/>
      <c r="N149" s="475"/>
    </row>
    <row r="150" spans="2:14" ht="5.25" customHeight="1" thickBot="1" x14ac:dyDescent="0.25">
      <c r="B150" s="722"/>
      <c r="C150" s="723"/>
      <c r="D150" s="730"/>
      <c r="E150" s="730"/>
      <c r="F150" s="730"/>
      <c r="G150" s="730"/>
      <c r="H150" s="730"/>
      <c r="I150" s="730"/>
      <c r="J150" s="730"/>
      <c r="K150" s="730"/>
      <c r="L150" s="730"/>
      <c r="M150" s="731"/>
      <c r="N150" s="476"/>
    </row>
    <row r="151" spans="2:14" ht="15" customHeight="1" x14ac:dyDescent="0.2">
      <c r="B151" s="734" t="s">
        <v>2</v>
      </c>
      <c r="C151" s="736"/>
      <c r="D151" s="734" t="s">
        <v>69</v>
      </c>
      <c r="E151" s="735"/>
      <c r="F151" s="735"/>
      <c r="G151" s="735"/>
      <c r="H151" s="735"/>
      <c r="I151" s="735"/>
      <c r="J151" s="735"/>
      <c r="K151" s="735"/>
      <c r="L151" s="735"/>
      <c r="M151" s="736"/>
      <c r="N151" s="475"/>
    </row>
    <row r="152" spans="2:14" ht="8.25" customHeight="1" thickBot="1" x14ac:dyDescent="0.25">
      <c r="B152" s="733"/>
      <c r="C152" s="731"/>
      <c r="D152" s="733"/>
      <c r="E152" s="730"/>
      <c r="F152" s="730"/>
      <c r="G152" s="730"/>
      <c r="H152" s="730"/>
      <c r="I152" s="730"/>
      <c r="J152" s="730"/>
      <c r="K152" s="730"/>
      <c r="L152" s="730"/>
      <c r="M152" s="731"/>
      <c r="N152" s="476"/>
    </row>
    <row r="153" spans="2:14" ht="40.5" customHeight="1" thickBot="1" x14ac:dyDescent="0.25">
      <c r="B153" s="176" t="s">
        <v>11</v>
      </c>
      <c r="C153" s="456" t="s">
        <v>4</v>
      </c>
      <c r="D153" s="441" t="s">
        <v>13</v>
      </c>
      <c r="E153" s="442" t="s">
        <v>28</v>
      </c>
      <c r="F153" s="443" t="s">
        <v>5</v>
      </c>
      <c r="G153" s="443" t="s">
        <v>6</v>
      </c>
      <c r="H153" s="444" t="s">
        <v>7</v>
      </c>
      <c r="I153" s="443" t="s">
        <v>89</v>
      </c>
      <c r="J153" s="443" t="s">
        <v>8</v>
      </c>
      <c r="K153" s="445" t="s">
        <v>105</v>
      </c>
      <c r="L153" s="445" t="s">
        <v>215</v>
      </c>
      <c r="M153" s="443" t="s">
        <v>9</v>
      </c>
      <c r="N153" s="441" t="s">
        <v>10</v>
      </c>
    </row>
    <row r="154" spans="2:14" ht="28.5" customHeight="1" thickBot="1" x14ac:dyDescent="0.25">
      <c r="B154" s="444">
        <v>45</v>
      </c>
      <c r="C154" s="529" t="s">
        <v>157</v>
      </c>
      <c r="D154" s="444" t="s">
        <v>87</v>
      </c>
      <c r="E154" s="443">
        <v>319.2</v>
      </c>
      <c r="F154" s="478">
        <f>ROUND(E154*G154,0)</f>
        <v>4788</v>
      </c>
      <c r="G154" s="509">
        <v>15</v>
      </c>
      <c r="H154" s="509"/>
      <c r="I154" s="481"/>
      <c r="J154" s="478"/>
      <c r="K154" s="508"/>
      <c r="L154" s="481"/>
      <c r="M154" s="508">
        <f>F154+I154+K154</f>
        <v>4788</v>
      </c>
      <c r="N154" s="460"/>
    </row>
    <row r="155" spans="2:14" ht="28.5" customHeight="1" thickBot="1" x14ac:dyDescent="0.25">
      <c r="B155" s="444">
        <v>46</v>
      </c>
      <c r="C155" s="529" t="s">
        <v>196</v>
      </c>
      <c r="D155" s="460" t="s">
        <v>195</v>
      </c>
      <c r="E155" s="443">
        <v>506</v>
      </c>
      <c r="F155" s="478">
        <f>ROUND(E155*G155,0)</f>
        <v>7590</v>
      </c>
      <c r="G155" s="509">
        <v>15</v>
      </c>
      <c r="H155" s="509"/>
      <c r="I155" s="481"/>
      <c r="J155" s="478"/>
      <c r="K155" s="508"/>
      <c r="L155" s="481"/>
      <c r="M155" s="508">
        <f>F155+I155+K155</f>
        <v>7590</v>
      </c>
      <c r="N155" s="460"/>
    </row>
    <row r="156" spans="2:14" ht="28.5" customHeight="1" thickBot="1" x14ac:dyDescent="0.25">
      <c r="B156" s="460">
        <v>47</v>
      </c>
      <c r="C156" s="507" t="s">
        <v>148</v>
      </c>
      <c r="D156" s="466" t="s">
        <v>141</v>
      </c>
      <c r="E156" s="508">
        <v>460</v>
      </c>
      <c r="F156" s="478">
        <f>ROUND(E156*G156,0)</f>
        <v>6900</v>
      </c>
      <c r="G156" s="509">
        <v>15</v>
      </c>
      <c r="H156" s="509"/>
      <c r="I156" s="481"/>
      <c r="J156" s="478"/>
      <c r="K156" s="508"/>
      <c r="L156" s="481"/>
      <c r="M156" s="508">
        <f>F156+I156+K156</f>
        <v>6900</v>
      </c>
      <c r="N156" s="474"/>
    </row>
    <row r="157" spans="2:14" ht="17.25" customHeight="1" thickBot="1" x14ac:dyDescent="0.25">
      <c r="B157" s="456"/>
      <c r="C157" s="175" t="s">
        <v>129</v>
      </c>
      <c r="D157" s="685"/>
      <c r="E157" s="686"/>
      <c r="F157" s="686"/>
      <c r="G157" s="686"/>
      <c r="H157" s="686"/>
      <c r="I157" s="686"/>
      <c r="J157" s="686"/>
      <c r="K157" s="687"/>
      <c r="L157" s="467"/>
      <c r="M157" s="526">
        <f>M156+M154+M155</f>
        <v>19278</v>
      </c>
      <c r="N157" s="491"/>
    </row>
    <row r="158" spans="2:14" ht="12" thickBot="1" x14ac:dyDescent="0.25"/>
    <row r="159" spans="2:14" x14ac:dyDescent="0.2">
      <c r="B159" s="718"/>
      <c r="C159" s="719"/>
      <c r="D159" s="724" t="s">
        <v>0</v>
      </c>
      <c r="E159" s="724"/>
      <c r="F159" s="724"/>
      <c r="G159" s="724"/>
      <c r="H159" s="724"/>
      <c r="I159" s="724"/>
      <c r="J159" s="724"/>
      <c r="K159" s="724"/>
      <c r="L159" s="724"/>
      <c r="M159" s="725"/>
      <c r="N159" s="474"/>
    </row>
    <row r="160" spans="2:14" x14ac:dyDescent="0.2">
      <c r="B160" s="720"/>
      <c r="C160" s="721"/>
      <c r="D160" s="726"/>
      <c r="E160" s="726"/>
      <c r="F160" s="726"/>
      <c r="G160" s="726"/>
      <c r="H160" s="726"/>
      <c r="I160" s="726"/>
      <c r="J160" s="726"/>
      <c r="K160" s="726"/>
      <c r="L160" s="726"/>
      <c r="M160" s="727"/>
      <c r="N160" s="475"/>
    </row>
    <row r="161" spans="2:14" x14ac:dyDescent="0.2">
      <c r="B161" s="720"/>
      <c r="C161" s="721"/>
      <c r="D161" s="728" t="str">
        <f>D149</f>
        <v>PAGO QUINCENAL DEL 01 AL 15 DE JULIO DE 2025</v>
      </c>
      <c r="E161" s="728"/>
      <c r="F161" s="728"/>
      <c r="G161" s="728"/>
      <c r="H161" s="728"/>
      <c r="I161" s="728"/>
      <c r="J161" s="728"/>
      <c r="K161" s="728"/>
      <c r="L161" s="728"/>
      <c r="M161" s="729"/>
      <c r="N161" s="475"/>
    </row>
    <row r="162" spans="2:14" ht="19.5" customHeight="1" thickBot="1" x14ac:dyDescent="0.25">
      <c r="B162" s="722"/>
      <c r="C162" s="723"/>
      <c r="D162" s="730"/>
      <c r="E162" s="730"/>
      <c r="F162" s="730"/>
      <c r="G162" s="730"/>
      <c r="H162" s="730"/>
      <c r="I162" s="730"/>
      <c r="J162" s="730"/>
      <c r="K162" s="730"/>
      <c r="L162" s="730"/>
      <c r="M162" s="731"/>
      <c r="N162" s="476"/>
    </row>
    <row r="163" spans="2:14" ht="15" customHeight="1" x14ac:dyDescent="0.2">
      <c r="B163" s="734" t="s">
        <v>2</v>
      </c>
      <c r="C163" s="736"/>
      <c r="D163" s="734" t="s">
        <v>79</v>
      </c>
      <c r="E163" s="735"/>
      <c r="F163" s="735"/>
      <c r="G163" s="735"/>
      <c r="H163" s="735"/>
      <c r="I163" s="735"/>
      <c r="J163" s="735"/>
      <c r="K163" s="735"/>
      <c r="L163" s="735"/>
      <c r="M163" s="736"/>
      <c r="N163" s="475"/>
    </row>
    <row r="164" spans="2:14" ht="15.75" customHeight="1" thickBot="1" x14ac:dyDescent="0.25">
      <c r="B164" s="733"/>
      <c r="C164" s="731"/>
      <c r="D164" s="733"/>
      <c r="E164" s="730"/>
      <c r="F164" s="730"/>
      <c r="G164" s="730"/>
      <c r="H164" s="730"/>
      <c r="I164" s="730"/>
      <c r="J164" s="730"/>
      <c r="K164" s="730"/>
      <c r="L164" s="730"/>
      <c r="M164" s="731"/>
      <c r="N164" s="476"/>
    </row>
    <row r="165" spans="2:14" ht="45.75" thickBot="1" x14ac:dyDescent="0.25">
      <c r="B165" s="176" t="s">
        <v>11</v>
      </c>
      <c r="C165" s="456" t="s">
        <v>4</v>
      </c>
      <c r="D165" s="441" t="s">
        <v>13</v>
      </c>
      <c r="E165" s="442" t="s">
        <v>28</v>
      </c>
      <c r="F165" s="443" t="s">
        <v>5</v>
      </c>
      <c r="G165" s="443" t="s">
        <v>6</v>
      </c>
      <c r="H165" s="444" t="s">
        <v>7</v>
      </c>
      <c r="I165" s="457" t="s">
        <v>89</v>
      </c>
      <c r="J165" s="457" t="s">
        <v>8</v>
      </c>
      <c r="K165" s="445" t="s">
        <v>105</v>
      </c>
      <c r="L165" s="445" t="s">
        <v>215</v>
      </c>
      <c r="M165" s="443" t="s">
        <v>9</v>
      </c>
      <c r="N165" s="441" t="s">
        <v>10</v>
      </c>
    </row>
    <row r="166" spans="2:14" ht="34.5" thickBot="1" x14ac:dyDescent="0.25">
      <c r="B166" s="441">
        <v>48</v>
      </c>
      <c r="C166" s="531" t="s">
        <v>75</v>
      </c>
      <c r="D166" s="494" t="s">
        <v>80</v>
      </c>
      <c r="E166" s="478">
        <v>338.4</v>
      </c>
      <c r="F166" s="478">
        <f>ROUND(E166*G166,0)</f>
        <v>5076</v>
      </c>
      <c r="G166" s="480">
        <v>15</v>
      </c>
      <c r="H166" s="480"/>
      <c r="I166" s="486"/>
      <c r="J166" s="478"/>
      <c r="K166" s="478"/>
      <c r="L166" s="486">
        <v>1000</v>
      </c>
      <c r="M166" s="478">
        <f>F166+I166+K166-L166</f>
        <v>4076</v>
      </c>
      <c r="N166" s="485"/>
    </row>
    <row r="167" spans="2:14" ht="15" customHeight="1" thickBot="1" x14ac:dyDescent="0.25">
      <c r="B167" s="513"/>
      <c r="C167" s="484" t="s">
        <v>129</v>
      </c>
      <c r="D167" s="737"/>
      <c r="E167" s="738"/>
      <c r="F167" s="738"/>
      <c r="G167" s="738"/>
      <c r="H167" s="738"/>
      <c r="I167" s="738"/>
      <c r="J167" s="738"/>
      <c r="K167" s="739"/>
      <c r="L167" s="514"/>
      <c r="M167" s="515">
        <f>M166</f>
        <v>4076</v>
      </c>
      <c r="N167" s="491"/>
    </row>
    <row r="168" spans="2:14" ht="15" customHeight="1" x14ac:dyDescent="0.2">
      <c r="C168" s="471"/>
      <c r="D168" s="470"/>
      <c r="E168" s="470"/>
      <c r="F168" s="470"/>
      <c r="G168" s="470"/>
      <c r="H168" s="470"/>
      <c r="I168" s="470"/>
      <c r="J168" s="470"/>
      <c r="K168" s="470"/>
      <c r="L168" s="516"/>
    </row>
    <row r="169" spans="2:14" ht="15" customHeight="1" x14ac:dyDescent="0.2">
      <c r="C169" s="471"/>
      <c r="D169" s="470"/>
      <c r="E169" s="470"/>
      <c r="F169" s="470"/>
      <c r="G169" s="470"/>
      <c r="H169" s="470"/>
      <c r="I169" s="470"/>
      <c r="J169" s="470"/>
      <c r="K169" s="470"/>
      <c r="L169" s="516"/>
    </row>
    <row r="170" spans="2:14" ht="15" customHeight="1" x14ac:dyDescent="0.2">
      <c r="C170" s="471"/>
      <c r="D170" s="470"/>
      <c r="E170" s="470"/>
      <c r="F170" s="470"/>
      <c r="G170" s="470"/>
      <c r="H170" s="470"/>
      <c r="I170" s="470"/>
      <c r="J170" s="470"/>
      <c r="K170" s="470"/>
      <c r="L170" s="516"/>
    </row>
    <row r="171" spans="2:14" ht="15" customHeight="1" x14ac:dyDescent="0.2">
      <c r="C171" s="471"/>
      <c r="D171" s="470"/>
      <c r="E171" s="470"/>
      <c r="F171" s="470"/>
      <c r="G171" s="470"/>
      <c r="H171" s="470"/>
      <c r="I171" s="470"/>
      <c r="J171" s="470"/>
      <c r="K171" s="470"/>
      <c r="L171" s="516"/>
    </row>
    <row r="172" spans="2:14" ht="15" customHeight="1" x14ac:dyDescent="0.2">
      <c r="C172" s="471"/>
      <c r="D172" s="470"/>
      <c r="E172" s="470"/>
      <c r="F172" s="470"/>
      <c r="G172" s="470"/>
      <c r="H172" s="470"/>
      <c r="I172" s="470"/>
      <c r="J172" s="470"/>
      <c r="K172" s="470"/>
      <c r="L172" s="516"/>
    </row>
    <row r="173" spans="2:14" ht="15" customHeight="1" x14ac:dyDescent="0.2">
      <c r="C173" s="471"/>
      <c r="D173" s="470"/>
      <c r="E173" s="470"/>
      <c r="F173" s="470"/>
      <c r="G173" s="470"/>
      <c r="H173" s="470"/>
      <c r="I173" s="470"/>
      <c r="J173" s="470"/>
      <c r="K173" s="470"/>
      <c r="L173" s="516"/>
    </row>
    <row r="174" spans="2:14" ht="15" customHeight="1" x14ac:dyDescent="0.2">
      <c r="C174" s="471"/>
      <c r="D174" s="470"/>
      <c r="E174" s="470"/>
      <c r="F174" s="470"/>
      <c r="G174" s="470"/>
      <c r="H174" s="470"/>
      <c r="I174" s="470"/>
      <c r="J174" s="470"/>
      <c r="K174" s="470"/>
      <c r="L174" s="516"/>
    </row>
    <row r="175" spans="2:14" ht="10.5" customHeight="1" thickBot="1" x14ac:dyDescent="0.25"/>
    <row r="176" spans="2:14" x14ac:dyDescent="0.2">
      <c r="B176" s="718"/>
      <c r="C176" s="719"/>
      <c r="D176" s="724" t="s">
        <v>0</v>
      </c>
      <c r="E176" s="724"/>
      <c r="F176" s="724"/>
      <c r="G176" s="724"/>
      <c r="H176" s="724"/>
      <c r="I176" s="724"/>
      <c r="J176" s="724"/>
      <c r="K176" s="724"/>
      <c r="L176" s="724"/>
      <c r="M176" s="725"/>
      <c r="N176" s="474"/>
    </row>
    <row r="177" spans="2:14" x14ac:dyDescent="0.2">
      <c r="B177" s="720"/>
      <c r="C177" s="721"/>
      <c r="D177" s="726"/>
      <c r="E177" s="726"/>
      <c r="F177" s="726"/>
      <c r="G177" s="726"/>
      <c r="H177" s="726"/>
      <c r="I177" s="726"/>
      <c r="J177" s="726"/>
      <c r="K177" s="726"/>
      <c r="L177" s="726"/>
      <c r="M177" s="727"/>
      <c r="N177" s="475"/>
    </row>
    <row r="178" spans="2:14" x14ac:dyDescent="0.2">
      <c r="B178" s="720"/>
      <c r="C178" s="721"/>
      <c r="D178" s="728" t="str">
        <f>D161</f>
        <v>PAGO QUINCENAL DEL 01 AL 15 DE JULIO DE 2025</v>
      </c>
      <c r="E178" s="728"/>
      <c r="F178" s="728"/>
      <c r="G178" s="728"/>
      <c r="H178" s="728"/>
      <c r="I178" s="728"/>
      <c r="J178" s="728"/>
      <c r="K178" s="728"/>
      <c r="L178" s="728"/>
      <c r="M178" s="729"/>
      <c r="N178" s="475"/>
    </row>
    <row r="179" spans="2:14" ht="13.5" customHeight="1" thickBot="1" x14ac:dyDescent="0.25">
      <c r="B179" s="722"/>
      <c r="C179" s="723"/>
      <c r="D179" s="730"/>
      <c r="E179" s="730"/>
      <c r="F179" s="730"/>
      <c r="G179" s="730"/>
      <c r="H179" s="730"/>
      <c r="I179" s="730"/>
      <c r="J179" s="730"/>
      <c r="K179" s="730"/>
      <c r="L179" s="730"/>
      <c r="M179" s="731"/>
      <c r="N179" s="476"/>
    </row>
    <row r="180" spans="2:14" ht="15" customHeight="1" x14ac:dyDescent="0.2">
      <c r="B180" s="734" t="s">
        <v>2</v>
      </c>
      <c r="C180" s="736"/>
      <c r="D180" s="734" t="s">
        <v>76</v>
      </c>
      <c r="E180" s="735"/>
      <c r="F180" s="735"/>
      <c r="G180" s="735"/>
      <c r="H180" s="735"/>
      <c r="I180" s="735"/>
      <c r="J180" s="735"/>
      <c r="K180" s="735"/>
      <c r="L180" s="735"/>
      <c r="M180" s="736"/>
      <c r="N180" s="475"/>
    </row>
    <row r="181" spans="2:14" ht="15.75" customHeight="1" thickBot="1" x14ac:dyDescent="0.25">
      <c r="B181" s="733"/>
      <c r="C181" s="731"/>
      <c r="D181" s="733"/>
      <c r="E181" s="730"/>
      <c r="F181" s="730"/>
      <c r="G181" s="730"/>
      <c r="H181" s="730"/>
      <c r="I181" s="730"/>
      <c r="J181" s="730"/>
      <c r="K181" s="730"/>
      <c r="L181" s="730"/>
      <c r="M181" s="731"/>
      <c r="N181" s="476"/>
    </row>
    <row r="182" spans="2:14" ht="36.75" customHeight="1" thickBot="1" x14ac:dyDescent="0.25">
      <c r="B182" s="176" t="s">
        <v>11</v>
      </c>
      <c r="C182" s="456" t="s">
        <v>4</v>
      </c>
      <c r="D182" s="441" t="s">
        <v>13</v>
      </c>
      <c r="E182" s="442" t="s">
        <v>28</v>
      </c>
      <c r="F182" s="443" t="s">
        <v>5</v>
      </c>
      <c r="G182" s="443" t="s">
        <v>6</v>
      </c>
      <c r="H182" s="444" t="s">
        <v>7</v>
      </c>
      <c r="I182" s="457" t="s">
        <v>89</v>
      </c>
      <c r="J182" s="457" t="s">
        <v>8</v>
      </c>
      <c r="K182" s="445" t="s">
        <v>105</v>
      </c>
      <c r="L182" s="445" t="s">
        <v>215</v>
      </c>
      <c r="M182" s="443" t="s">
        <v>9</v>
      </c>
      <c r="N182" s="441" t="s">
        <v>10</v>
      </c>
    </row>
    <row r="183" spans="2:14" ht="23.25" thickBot="1" x14ac:dyDescent="0.25">
      <c r="B183" s="441">
        <v>49</v>
      </c>
      <c r="C183" s="531" t="s">
        <v>77</v>
      </c>
      <c r="D183" s="494" t="s">
        <v>76</v>
      </c>
      <c r="E183" s="478">
        <f>6347.25/15</f>
        <v>423.15</v>
      </c>
      <c r="F183" s="478">
        <f>ROUND(E183*G183,0)</f>
        <v>6347</v>
      </c>
      <c r="G183" s="480">
        <v>15</v>
      </c>
      <c r="H183" s="480"/>
      <c r="I183" s="486"/>
      <c r="J183" s="478"/>
      <c r="K183" s="478"/>
      <c r="L183" s="486"/>
      <c r="M183" s="478">
        <f>F183+I183+K183</f>
        <v>6347</v>
      </c>
      <c r="N183" s="485"/>
    </row>
    <row r="184" spans="2:14" ht="18.75" customHeight="1" thickBot="1" x14ac:dyDescent="0.25">
      <c r="B184" s="513"/>
      <c r="C184" s="484" t="s">
        <v>131</v>
      </c>
      <c r="D184" s="737"/>
      <c r="E184" s="738"/>
      <c r="F184" s="738"/>
      <c r="G184" s="738"/>
      <c r="H184" s="738"/>
      <c r="I184" s="738"/>
      <c r="J184" s="738"/>
      <c r="K184" s="739"/>
      <c r="L184" s="514"/>
      <c r="M184" s="515">
        <f>M183</f>
        <v>6347</v>
      </c>
      <c r="N184" s="491"/>
    </row>
    <row r="185" spans="2:14" ht="18.75" customHeight="1" x14ac:dyDescent="0.2">
      <c r="C185" s="471"/>
      <c r="D185" s="470"/>
      <c r="E185" s="470"/>
      <c r="F185" s="470"/>
      <c r="G185" s="470"/>
      <c r="H185" s="470"/>
      <c r="I185" s="470"/>
      <c r="J185" s="470"/>
      <c r="K185" s="470"/>
      <c r="L185" s="516"/>
    </row>
    <row r="186" spans="2:14" ht="6" customHeight="1" thickBot="1" x14ac:dyDescent="0.25"/>
    <row r="187" spans="2:14" x14ac:dyDescent="0.2">
      <c r="B187" s="718"/>
      <c r="C187" s="719"/>
      <c r="D187" s="724" t="s">
        <v>0</v>
      </c>
      <c r="E187" s="724"/>
      <c r="F187" s="724"/>
      <c r="G187" s="724"/>
      <c r="H187" s="724"/>
      <c r="I187" s="724"/>
      <c r="J187" s="724"/>
      <c r="K187" s="724"/>
      <c r="L187" s="724"/>
      <c r="M187" s="725"/>
      <c r="N187" s="474"/>
    </row>
    <row r="188" spans="2:14" x14ac:dyDescent="0.2">
      <c r="B188" s="720"/>
      <c r="C188" s="721"/>
      <c r="D188" s="726"/>
      <c r="E188" s="726"/>
      <c r="F188" s="726"/>
      <c r="G188" s="726"/>
      <c r="H188" s="726"/>
      <c r="I188" s="726"/>
      <c r="J188" s="726"/>
      <c r="K188" s="726"/>
      <c r="L188" s="726"/>
      <c r="M188" s="727"/>
      <c r="N188" s="475"/>
    </row>
    <row r="189" spans="2:14" x14ac:dyDescent="0.2">
      <c r="B189" s="720"/>
      <c r="C189" s="721"/>
      <c r="D189" s="728" t="str">
        <f>D178</f>
        <v>PAGO QUINCENAL DEL 01 AL 15 DE JULIO DE 2025</v>
      </c>
      <c r="E189" s="728"/>
      <c r="F189" s="728"/>
      <c r="G189" s="728"/>
      <c r="H189" s="728"/>
      <c r="I189" s="728"/>
      <c r="J189" s="728"/>
      <c r="K189" s="728"/>
      <c r="L189" s="728"/>
      <c r="M189" s="729"/>
      <c r="N189" s="475"/>
    </row>
    <row r="190" spans="2:14" ht="18" customHeight="1" thickBot="1" x14ac:dyDescent="0.25">
      <c r="B190" s="722"/>
      <c r="C190" s="723"/>
      <c r="D190" s="730"/>
      <c r="E190" s="730"/>
      <c r="F190" s="730"/>
      <c r="G190" s="730"/>
      <c r="H190" s="730"/>
      <c r="I190" s="730"/>
      <c r="J190" s="730"/>
      <c r="K190" s="730"/>
      <c r="L190" s="730"/>
      <c r="M190" s="731"/>
      <c r="N190" s="476"/>
    </row>
    <row r="191" spans="2:14" ht="15" customHeight="1" x14ac:dyDescent="0.2">
      <c r="B191" s="734" t="s">
        <v>2</v>
      </c>
      <c r="C191" s="736"/>
      <c r="D191" s="734" t="s">
        <v>78</v>
      </c>
      <c r="E191" s="735"/>
      <c r="F191" s="735"/>
      <c r="G191" s="735"/>
      <c r="H191" s="735"/>
      <c r="I191" s="735"/>
      <c r="J191" s="735"/>
      <c r="K191" s="735"/>
      <c r="L191" s="735"/>
      <c r="M191" s="736"/>
      <c r="N191" s="475"/>
    </row>
    <row r="192" spans="2:14" ht="15.75" customHeight="1" thickBot="1" x14ac:dyDescent="0.25">
      <c r="B192" s="733"/>
      <c r="C192" s="731"/>
      <c r="D192" s="733"/>
      <c r="E192" s="730"/>
      <c r="F192" s="730"/>
      <c r="G192" s="730"/>
      <c r="H192" s="730"/>
      <c r="I192" s="730"/>
      <c r="J192" s="730"/>
      <c r="K192" s="730"/>
      <c r="L192" s="730"/>
      <c r="M192" s="731"/>
      <c r="N192" s="476"/>
    </row>
    <row r="193" spans="2:14" ht="34.5" customHeight="1" thickBot="1" x14ac:dyDescent="0.25">
      <c r="B193" s="175" t="s">
        <v>11</v>
      </c>
      <c r="C193" s="456" t="s">
        <v>4</v>
      </c>
      <c r="D193" s="441" t="s">
        <v>13</v>
      </c>
      <c r="E193" s="442" t="s">
        <v>28</v>
      </c>
      <c r="F193" s="443" t="s">
        <v>5</v>
      </c>
      <c r="G193" s="443" t="s">
        <v>6</v>
      </c>
      <c r="H193" s="444" t="s">
        <v>7</v>
      </c>
      <c r="I193" s="457" t="s">
        <v>89</v>
      </c>
      <c r="J193" s="457" t="s">
        <v>8</v>
      </c>
      <c r="K193" s="445" t="s">
        <v>105</v>
      </c>
      <c r="L193" s="445" t="s">
        <v>215</v>
      </c>
      <c r="M193" s="443" t="s">
        <v>9</v>
      </c>
      <c r="N193" s="441" t="s">
        <v>10</v>
      </c>
    </row>
    <row r="194" spans="2:14" ht="23.25" thickBot="1" x14ac:dyDescent="0.25">
      <c r="B194" s="441">
        <v>50</v>
      </c>
      <c r="C194" s="532" t="s">
        <v>81</v>
      </c>
      <c r="D194" s="494" t="s">
        <v>82</v>
      </c>
      <c r="E194" s="478">
        <v>319.2</v>
      </c>
      <c r="F194" s="478">
        <f>ROUND(E194*G194,0)</f>
        <v>4788</v>
      </c>
      <c r="G194" s="480">
        <v>15</v>
      </c>
      <c r="H194" s="480"/>
      <c r="I194" s="517"/>
      <c r="J194" s="478"/>
      <c r="K194" s="485"/>
      <c r="L194" s="517"/>
      <c r="M194" s="478">
        <f>F194+I194+K194</f>
        <v>4788</v>
      </c>
      <c r="N194" s="485"/>
    </row>
    <row r="195" spans="2:14" ht="16.5" customHeight="1" thickBot="1" x14ac:dyDescent="0.25">
      <c r="B195" s="513"/>
      <c r="C195" s="484" t="s">
        <v>129</v>
      </c>
      <c r="D195" s="737"/>
      <c r="E195" s="738"/>
      <c r="F195" s="738"/>
      <c r="G195" s="738"/>
      <c r="H195" s="738"/>
      <c r="I195" s="738"/>
      <c r="J195" s="738"/>
      <c r="K195" s="739"/>
      <c r="L195" s="493"/>
      <c r="M195" s="515">
        <f>M194</f>
        <v>4788</v>
      </c>
      <c r="N195" s="491"/>
    </row>
    <row r="196" spans="2:14" ht="16.5" customHeight="1" x14ac:dyDescent="0.2">
      <c r="C196" s="471"/>
      <c r="D196" s="470"/>
      <c r="E196" s="470"/>
      <c r="F196" s="470"/>
      <c r="G196" s="470"/>
      <c r="H196" s="470"/>
      <c r="I196" s="470"/>
      <c r="J196" s="470"/>
      <c r="K196" s="470"/>
      <c r="L196" s="516"/>
    </row>
    <row r="197" spans="2:14" ht="6.75" customHeight="1" thickBot="1" x14ac:dyDescent="0.25">
      <c r="C197" s="471"/>
      <c r="D197" s="470"/>
      <c r="E197" s="470"/>
      <c r="F197" s="470"/>
      <c r="G197" s="470"/>
      <c r="H197" s="470"/>
      <c r="I197" s="470"/>
      <c r="J197" s="470"/>
      <c r="K197" s="470"/>
      <c r="L197" s="516"/>
    </row>
    <row r="198" spans="2:14" ht="12" customHeight="1" x14ac:dyDescent="0.2">
      <c r="B198" s="718"/>
      <c r="C198" s="719"/>
      <c r="D198" s="724" t="s">
        <v>0</v>
      </c>
      <c r="E198" s="724"/>
      <c r="F198" s="724"/>
      <c r="G198" s="724"/>
      <c r="H198" s="724"/>
      <c r="I198" s="724"/>
      <c r="J198" s="724"/>
      <c r="K198" s="724"/>
      <c r="L198" s="724"/>
      <c r="M198" s="725"/>
      <c r="N198" s="474"/>
    </row>
    <row r="199" spans="2:14" x14ac:dyDescent="0.2">
      <c r="B199" s="720"/>
      <c r="C199" s="721"/>
      <c r="D199" s="726"/>
      <c r="E199" s="726"/>
      <c r="F199" s="726"/>
      <c r="G199" s="726"/>
      <c r="H199" s="726"/>
      <c r="I199" s="726"/>
      <c r="J199" s="726"/>
      <c r="K199" s="726"/>
      <c r="L199" s="726"/>
      <c r="M199" s="727"/>
      <c r="N199" s="475"/>
    </row>
    <row r="200" spans="2:14" x14ac:dyDescent="0.2">
      <c r="B200" s="720"/>
      <c r="C200" s="721"/>
      <c r="D200" s="728" t="str">
        <f>D189</f>
        <v>PAGO QUINCENAL DEL 01 AL 15 DE JULIO DE 2025</v>
      </c>
      <c r="E200" s="728"/>
      <c r="F200" s="728"/>
      <c r="G200" s="728"/>
      <c r="H200" s="728"/>
      <c r="I200" s="728"/>
      <c r="J200" s="728"/>
      <c r="K200" s="728"/>
      <c r="L200" s="728"/>
      <c r="M200" s="729"/>
      <c r="N200" s="475"/>
    </row>
    <row r="201" spans="2:14" ht="10.5" customHeight="1" thickBot="1" x14ac:dyDescent="0.25">
      <c r="B201" s="722"/>
      <c r="C201" s="723"/>
      <c r="D201" s="730"/>
      <c r="E201" s="730"/>
      <c r="F201" s="730"/>
      <c r="G201" s="730"/>
      <c r="H201" s="730"/>
      <c r="I201" s="730"/>
      <c r="J201" s="730"/>
      <c r="K201" s="730"/>
      <c r="L201" s="730"/>
      <c r="M201" s="731"/>
      <c r="N201" s="476"/>
    </row>
    <row r="202" spans="2:14" ht="15" customHeight="1" x14ac:dyDescent="0.2">
      <c r="B202" s="734" t="s">
        <v>2</v>
      </c>
      <c r="C202" s="736"/>
      <c r="D202" s="734" t="s">
        <v>145</v>
      </c>
      <c r="E202" s="735"/>
      <c r="F202" s="735"/>
      <c r="G202" s="735"/>
      <c r="H202" s="735"/>
      <c r="I202" s="735"/>
      <c r="J202" s="735"/>
      <c r="K202" s="735"/>
      <c r="L202" s="735"/>
      <c r="M202" s="736"/>
      <c r="N202" s="475"/>
    </row>
    <row r="203" spans="2:14" ht="7.5" customHeight="1" thickBot="1" x14ac:dyDescent="0.25">
      <c r="B203" s="733"/>
      <c r="C203" s="731"/>
      <c r="D203" s="733"/>
      <c r="E203" s="730"/>
      <c r="F203" s="730"/>
      <c r="G203" s="730"/>
      <c r="H203" s="730"/>
      <c r="I203" s="730"/>
      <c r="J203" s="730"/>
      <c r="K203" s="730"/>
      <c r="L203" s="730"/>
      <c r="M203" s="731"/>
      <c r="N203" s="476"/>
    </row>
    <row r="204" spans="2:14" ht="45.75" thickBot="1" x14ac:dyDescent="0.25">
      <c r="B204" s="175" t="s">
        <v>11</v>
      </c>
      <c r="C204" s="456" t="s">
        <v>4</v>
      </c>
      <c r="D204" s="441" t="s">
        <v>13</v>
      </c>
      <c r="E204" s="442" t="s">
        <v>28</v>
      </c>
      <c r="F204" s="443" t="s">
        <v>5</v>
      </c>
      <c r="G204" s="443" t="s">
        <v>6</v>
      </c>
      <c r="H204" s="461" t="s">
        <v>7</v>
      </c>
      <c r="I204" s="457" t="s">
        <v>89</v>
      </c>
      <c r="J204" s="457" t="s">
        <v>8</v>
      </c>
      <c r="K204" s="445" t="s">
        <v>105</v>
      </c>
      <c r="L204" s="462" t="s">
        <v>215</v>
      </c>
      <c r="M204" s="443" t="s">
        <v>9</v>
      </c>
      <c r="N204" s="441" t="s">
        <v>10</v>
      </c>
    </row>
    <row r="205" spans="2:14" ht="23.25" thickBot="1" x14ac:dyDescent="0.25">
      <c r="B205" s="441">
        <v>51</v>
      </c>
      <c r="C205" s="532" t="s">
        <v>146</v>
      </c>
      <c r="D205" s="494" t="s">
        <v>147</v>
      </c>
      <c r="E205" s="478">
        <v>271.86666666666667</v>
      </c>
      <c r="F205" s="478">
        <f>ROUND(E205*G205,0)</f>
        <v>4078</v>
      </c>
      <c r="G205" s="480">
        <v>15</v>
      </c>
      <c r="H205" s="480">
        <v>0</v>
      </c>
      <c r="I205" s="481">
        <f>ROUND((E205/4)*H205,0)</f>
        <v>0</v>
      </c>
      <c r="J205" s="478">
        <v>0</v>
      </c>
      <c r="K205" s="478"/>
      <c r="L205" s="486"/>
      <c r="M205" s="534">
        <f>F205+I205+K205</f>
        <v>4078</v>
      </c>
      <c r="N205" s="485"/>
    </row>
    <row r="206" spans="2:14" ht="14.25" customHeight="1" thickBot="1" x14ac:dyDescent="0.25">
      <c r="B206" s="456"/>
      <c r="C206" s="535" t="s">
        <v>129</v>
      </c>
      <c r="D206" s="685"/>
      <c r="E206" s="686"/>
      <c r="F206" s="686"/>
      <c r="G206" s="686"/>
      <c r="H206" s="686"/>
      <c r="I206" s="686"/>
      <c r="J206" s="686"/>
      <c r="K206" s="687"/>
      <c r="L206" s="467"/>
      <c r="M206" s="536">
        <f>M205</f>
        <v>4078</v>
      </c>
      <c r="N206" s="491"/>
    </row>
    <row r="207" spans="2:14" ht="14.25" customHeight="1" x14ac:dyDescent="0.2">
      <c r="B207" s="504"/>
      <c r="C207" s="537"/>
      <c r="D207" s="506"/>
      <c r="E207" s="506"/>
      <c r="F207" s="506"/>
      <c r="G207" s="506"/>
      <c r="H207" s="506"/>
      <c r="I207" s="506"/>
      <c r="J207" s="506"/>
      <c r="K207" s="506"/>
      <c r="L207" s="538"/>
    </row>
    <row r="208" spans="2:14" ht="5.25" customHeight="1" thickBot="1" x14ac:dyDescent="0.25">
      <c r="C208" s="471"/>
      <c r="L208" s="516"/>
    </row>
    <row r="209" spans="2:14" x14ac:dyDescent="0.2">
      <c r="B209" s="718"/>
      <c r="C209" s="719"/>
      <c r="D209" s="724" t="s">
        <v>0</v>
      </c>
      <c r="E209" s="724"/>
      <c r="F209" s="724"/>
      <c r="G209" s="724"/>
      <c r="H209" s="724"/>
      <c r="I209" s="724"/>
      <c r="J209" s="724"/>
      <c r="K209" s="724"/>
      <c r="L209" s="724"/>
      <c r="M209" s="725"/>
      <c r="N209" s="474"/>
    </row>
    <row r="210" spans="2:14" ht="3.75" customHeight="1" x14ac:dyDescent="0.2">
      <c r="B210" s="720"/>
      <c r="C210" s="721"/>
      <c r="D210" s="726"/>
      <c r="E210" s="726"/>
      <c r="F210" s="726"/>
      <c r="G210" s="726"/>
      <c r="H210" s="726"/>
      <c r="I210" s="726"/>
      <c r="J210" s="726"/>
      <c r="K210" s="726"/>
      <c r="L210" s="726"/>
      <c r="M210" s="727"/>
      <c r="N210" s="475"/>
    </row>
    <row r="211" spans="2:14" ht="12.75" customHeight="1" thickBot="1" x14ac:dyDescent="0.25">
      <c r="B211" s="720"/>
      <c r="C211" s="721"/>
      <c r="D211" s="728" t="str">
        <f>D200</f>
        <v>PAGO QUINCENAL DEL 01 AL 15 DE JULIO DE 2025</v>
      </c>
      <c r="E211" s="728"/>
      <c r="F211" s="728"/>
      <c r="G211" s="728"/>
      <c r="H211" s="728"/>
      <c r="I211" s="728"/>
      <c r="J211" s="728"/>
      <c r="K211" s="728"/>
      <c r="L211" s="728"/>
      <c r="M211" s="729"/>
      <c r="N211" s="475"/>
    </row>
    <row r="212" spans="2:14" ht="4.5" hidden="1" customHeight="1" thickBot="1" x14ac:dyDescent="0.25">
      <c r="B212" s="722"/>
      <c r="C212" s="723"/>
      <c r="D212" s="730"/>
      <c r="E212" s="730"/>
      <c r="F212" s="730"/>
      <c r="G212" s="730"/>
      <c r="H212" s="730"/>
      <c r="I212" s="730"/>
      <c r="J212" s="730"/>
      <c r="K212" s="730"/>
      <c r="L212" s="730"/>
      <c r="M212" s="731"/>
      <c r="N212" s="476"/>
    </row>
    <row r="213" spans="2:14" ht="15" customHeight="1" x14ac:dyDescent="0.2">
      <c r="B213" s="734" t="s">
        <v>2</v>
      </c>
      <c r="C213" s="736"/>
      <c r="D213" s="734" t="s">
        <v>190</v>
      </c>
      <c r="E213" s="735"/>
      <c r="F213" s="735"/>
      <c r="G213" s="735"/>
      <c r="H213" s="735"/>
      <c r="I213" s="735"/>
      <c r="J213" s="735"/>
      <c r="K213" s="735"/>
      <c r="L213" s="735"/>
      <c r="M213" s="736"/>
      <c r="N213" s="475"/>
    </row>
    <row r="214" spans="2:14" ht="4.5" customHeight="1" thickBot="1" x14ac:dyDescent="0.25">
      <c r="B214" s="733"/>
      <c r="C214" s="731"/>
      <c r="D214" s="733"/>
      <c r="E214" s="730"/>
      <c r="F214" s="730"/>
      <c r="G214" s="730"/>
      <c r="H214" s="730"/>
      <c r="I214" s="730"/>
      <c r="J214" s="730"/>
      <c r="K214" s="730"/>
      <c r="L214" s="730"/>
      <c r="M214" s="731"/>
      <c r="N214" s="476"/>
    </row>
    <row r="215" spans="2:14" ht="27.75" customHeight="1" thickBot="1" x14ac:dyDescent="0.25">
      <c r="B215" s="175" t="s">
        <v>11</v>
      </c>
      <c r="C215" s="456" t="s">
        <v>4</v>
      </c>
      <c r="D215" s="441" t="s">
        <v>13</v>
      </c>
      <c r="E215" s="442" t="s">
        <v>28</v>
      </c>
      <c r="F215" s="443" t="s">
        <v>5</v>
      </c>
      <c r="G215" s="443" t="s">
        <v>6</v>
      </c>
      <c r="H215" s="461" t="s">
        <v>7</v>
      </c>
      <c r="I215" s="457" t="s">
        <v>89</v>
      </c>
      <c r="J215" s="457" t="s">
        <v>8</v>
      </c>
      <c r="K215" s="445" t="s">
        <v>105</v>
      </c>
      <c r="L215" s="445" t="s">
        <v>215</v>
      </c>
      <c r="M215" s="443" t="s">
        <v>9</v>
      </c>
      <c r="N215" s="441" t="s">
        <v>10</v>
      </c>
    </row>
    <row r="216" spans="2:14" ht="25.5" customHeight="1" thickBot="1" x14ac:dyDescent="0.25">
      <c r="B216" s="441">
        <v>52</v>
      </c>
      <c r="C216" s="532" t="s">
        <v>95</v>
      </c>
      <c r="D216" s="494" t="s">
        <v>97</v>
      </c>
      <c r="E216" s="478">
        <v>514.66666666666663</v>
      </c>
      <c r="F216" s="478">
        <f>ROUND(E216*G216,0)</f>
        <v>7720</v>
      </c>
      <c r="G216" s="480">
        <v>15</v>
      </c>
      <c r="H216" s="480">
        <v>0</v>
      </c>
      <c r="I216" s="481">
        <f>ROUND((E216/4)*H216,0)</f>
        <v>0</v>
      </c>
      <c r="J216" s="478">
        <v>0</v>
      </c>
      <c r="K216" s="478"/>
      <c r="L216" s="486"/>
      <c r="M216" s="539">
        <f>F216+I216+K216</f>
        <v>7720</v>
      </c>
      <c r="N216" s="485"/>
    </row>
    <row r="217" spans="2:14" ht="18" customHeight="1" thickBot="1" x14ac:dyDescent="0.25">
      <c r="B217" s="456"/>
      <c r="C217" s="176" t="s">
        <v>129</v>
      </c>
      <c r="D217" s="685"/>
      <c r="E217" s="686"/>
      <c r="F217" s="686"/>
      <c r="G217" s="686"/>
      <c r="H217" s="686"/>
      <c r="I217" s="686"/>
      <c r="J217" s="686"/>
      <c r="K217" s="687"/>
      <c r="L217" s="467"/>
      <c r="M217" s="540">
        <f>M216</f>
        <v>7720</v>
      </c>
      <c r="N217" s="491"/>
    </row>
    <row r="218" spans="2:14" ht="13.5" customHeight="1" thickBot="1" x14ac:dyDescent="0.25">
      <c r="B218" s="504"/>
      <c r="C218" s="541"/>
      <c r="D218" s="506"/>
      <c r="E218" s="506"/>
      <c r="F218" s="506"/>
      <c r="G218" s="506"/>
      <c r="H218" s="506"/>
      <c r="I218" s="506"/>
      <c r="J218" s="506"/>
      <c r="K218" s="506"/>
      <c r="L218" s="542"/>
    </row>
    <row r="219" spans="2:14" ht="12.75" hidden="1" customHeight="1" x14ac:dyDescent="0.2"/>
    <row r="220" spans="2:14" ht="27.75" customHeight="1" x14ac:dyDescent="0.2">
      <c r="B220" s="718"/>
      <c r="C220" s="719"/>
      <c r="D220" s="724" t="s">
        <v>0</v>
      </c>
      <c r="E220" s="724"/>
      <c r="F220" s="724"/>
      <c r="G220" s="724"/>
      <c r="H220" s="724"/>
      <c r="I220" s="724"/>
      <c r="J220" s="724"/>
      <c r="K220" s="724"/>
      <c r="L220" s="724"/>
      <c r="M220" s="725"/>
      <c r="N220" s="474"/>
    </row>
    <row r="221" spans="2:14" ht="5.25" customHeight="1" x14ac:dyDescent="0.2">
      <c r="B221" s="720"/>
      <c r="C221" s="721"/>
      <c r="D221" s="726"/>
      <c r="E221" s="726"/>
      <c r="F221" s="726"/>
      <c r="G221" s="726"/>
      <c r="H221" s="726"/>
      <c r="I221" s="726"/>
      <c r="J221" s="726"/>
      <c r="K221" s="726"/>
      <c r="L221" s="726"/>
      <c r="M221" s="727"/>
      <c r="N221" s="475"/>
    </row>
    <row r="222" spans="2:14" x14ac:dyDescent="0.2">
      <c r="B222" s="720"/>
      <c r="C222" s="721"/>
      <c r="D222" s="728" t="str">
        <f>D211</f>
        <v>PAGO QUINCENAL DEL 01 AL 15 DE JULIO DE 2025</v>
      </c>
      <c r="E222" s="728"/>
      <c r="F222" s="728"/>
      <c r="G222" s="728"/>
      <c r="H222" s="728"/>
      <c r="I222" s="728"/>
      <c r="J222" s="728"/>
      <c r="K222" s="728"/>
      <c r="L222" s="728"/>
      <c r="M222" s="729"/>
      <c r="N222" s="475"/>
    </row>
    <row r="223" spans="2:14" ht="31.5" customHeight="1" thickBot="1" x14ac:dyDescent="0.25">
      <c r="B223" s="722"/>
      <c r="C223" s="723"/>
      <c r="D223" s="730"/>
      <c r="E223" s="730"/>
      <c r="F223" s="730"/>
      <c r="G223" s="730"/>
      <c r="H223" s="730"/>
      <c r="I223" s="730"/>
      <c r="J223" s="730"/>
      <c r="K223" s="730"/>
      <c r="L223" s="730"/>
      <c r="M223" s="731"/>
      <c r="N223" s="476"/>
    </row>
    <row r="224" spans="2:14" ht="15" customHeight="1" x14ac:dyDescent="0.2">
      <c r="B224" s="734" t="s">
        <v>2</v>
      </c>
      <c r="C224" s="736"/>
      <c r="D224" s="734" t="s">
        <v>120</v>
      </c>
      <c r="E224" s="735"/>
      <c r="F224" s="735"/>
      <c r="G224" s="735"/>
      <c r="H224" s="735"/>
      <c r="I224" s="735"/>
      <c r="J224" s="735"/>
      <c r="K224" s="735"/>
      <c r="L224" s="735"/>
      <c r="M224" s="736"/>
      <c r="N224" s="475"/>
    </row>
    <row r="225" spans="2:14" ht="9" customHeight="1" thickBot="1" x14ac:dyDescent="0.25">
      <c r="B225" s="733"/>
      <c r="C225" s="731"/>
      <c r="D225" s="733"/>
      <c r="E225" s="730"/>
      <c r="F225" s="730"/>
      <c r="G225" s="730"/>
      <c r="H225" s="730"/>
      <c r="I225" s="730"/>
      <c r="J225" s="730"/>
      <c r="K225" s="730"/>
      <c r="L225" s="730"/>
      <c r="M225" s="731"/>
      <c r="N225" s="476"/>
    </row>
    <row r="226" spans="2:14" ht="45.75" thickBot="1" x14ac:dyDescent="0.25">
      <c r="B226" s="176" t="s">
        <v>11</v>
      </c>
      <c r="C226" s="456" t="s">
        <v>4</v>
      </c>
      <c r="D226" s="441" t="s">
        <v>13</v>
      </c>
      <c r="E226" s="463" t="s">
        <v>28</v>
      </c>
      <c r="F226" s="443" t="s">
        <v>5</v>
      </c>
      <c r="G226" s="443" t="s">
        <v>6</v>
      </c>
      <c r="H226" s="461" t="s">
        <v>7</v>
      </c>
      <c r="I226" s="461" t="s">
        <v>89</v>
      </c>
      <c r="J226" s="457" t="s">
        <v>8</v>
      </c>
      <c r="K226" s="445" t="s">
        <v>105</v>
      </c>
      <c r="L226" s="445" t="s">
        <v>215</v>
      </c>
      <c r="M226" s="443" t="s">
        <v>9</v>
      </c>
      <c r="N226" s="441" t="s">
        <v>10</v>
      </c>
    </row>
    <row r="227" spans="2:14" ht="23.25" thickBot="1" x14ac:dyDescent="0.25">
      <c r="B227" s="456">
        <v>53</v>
      </c>
      <c r="C227" s="175" t="s">
        <v>119</v>
      </c>
      <c r="D227" s="250" t="s">
        <v>121</v>
      </c>
      <c r="E227" s="478">
        <v>319.2</v>
      </c>
      <c r="F227" s="478">
        <f>ROUND(E227*G227,0)</f>
        <v>4788</v>
      </c>
      <c r="G227" s="480">
        <v>15</v>
      </c>
      <c r="H227" s="517"/>
      <c r="I227" s="478"/>
      <c r="J227" s="478"/>
      <c r="K227" s="486"/>
      <c r="L227" s="486"/>
      <c r="M227" s="478">
        <f>F227+I227+K227</f>
        <v>4788</v>
      </c>
      <c r="N227" s="491"/>
    </row>
    <row r="228" spans="2:14" ht="20.25" customHeight="1" thickBot="1" x14ac:dyDescent="0.25">
      <c r="B228" s="485"/>
      <c r="C228" s="175" t="s">
        <v>129</v>
      </c>
      <c r="D228" s="737"/>
      <c r="E228" s="738"/>
      <c r="F228" s="738"/>
      <c r="G228" s="738"/>
      <c r="H228" s="738"/>
      <c r="I228" s="738"/>
      <c r="J228" s="738"/>
      <c r="K228" s="739"/>
      <c r="L228" s="514"/>
      <c r="M228" s="515">
        <f>M227</f>
        <v>4788</v>
      </c>
      <c r="N228" s="491"/>
    </row>
    <row r="229" spans="2:14" ht="21.75" customHeight="1" thickBot="1" x14ac:dyDescent="0.25">
      <c r="C229" s="507"/>
      <c r="D229" s="479"/>
      <c r="E229" s="479"/>
      <c r="F229" s="479"/>
      <c r="G229" s="479"/>
      <c r="H229" s="479"/>
      <c r="I229" s="479"/>
      <c r="J229" s="479"/>
      <c r="K229" s="479"/>
      <c r="L229" s="545"/>
    </row>
    <row r="230" spans="2:14" ht="17.25" customHeight="1" x14ac:dyDescent="0.2">
      <c r="B230" s="718"/>
      <c r="C230" s="745"/>
      <c r="D230" s="741" t="s">
        <v>0</v>
      </c>
      <c r="E230" s="724"/>
      <c r="F230" s="724"/>
      <c r="G230" s="724"/>
      <c r="H230" s="724"/>
      <c r="I230" s="724"/>
      <c r="J230" s="724"/>
      <c r="K230" s="724"/>
      <c r="L230" s="724"/>
      <c r="M230" s="725"/>
      <c r="N230" s="474"/>
    </row>
    <row r="231" spans="2:14" ht="11.25" customHeight="1" thickBot="1" x14ac:dyDescent="0.25">
      <c r="B231" s="720"/>
      <c r="C231" s="746"/>
      <c r="D231" s="742"/>
      <c r="E231" s="743"/>
      <c r="F231" s="743"/>
      <c r="G231" s="743"/>
      <c r="H231" s="743"/>
      <c r="I231" s="743"/>
      <c r="J231" s="743"/>
      <c r="K231" s="743"/>
      <c r="L231" s="743"/>
      <c r="M231" s="744"/>
      <c r="N231" s="475"/>
    </row>
    <row r="232" spans="2:14" ht="11.25" customHeight="1" x14ac:dyDescent="0.2">
      <c r="B232" s="720"/>
      <c r="C232" s="746"/>
      <c r="D232" s="734" t="str">
        <f>D222</f>
        <v>PAGO QUINCENAL DEL 01 AL 15 DE JULIO DE 2025</v>
      </c>
      <c r="E232" s="735"/>
      <c r="F232" s="735"/>
      <c r="G232" s="735"/>
      <c r="H232" s="735"/>
      <c r="I232" s="735"/>
      <c r="J232" s="735"/>
      <c r="K232" s="735"/>
      <c r="L232" s="735"/>
      <c r="M232" s="736"/>
      <c r="N232" s="475"/>
    </row>
    <row r="233" spans="2:14" ht="6.75" customHeight="1" thickBot="1" x14ac:dyDescent="0.25">
      <c r="B233" s="722"/>
      <c r="C233" s="740"/>
      <c r="D233" s="733"/>
      <c r="E233" s="730"/>
      <c r="F233" s="730"/>
      <c r="G233" s="730"/>
      <c r="H233" s="730"/>
      <c r="I233" s="730"/>
      <c r="J233" s="730"/>
      <c r="K233" s="730"/>
      <c r="L233" s="730"/>
      <c r="M233" s="731"/>
      <c r="N233" s="476"/>
    </row>
    <row r="234" spans="2:14" ht="18" customHeight="1" thickBot="1" x14ac:dyDescent="0.25">
      <c r="B234" s="734" t="s">
        <v>2</v>
      </c>
      <c r="C234" s="736"/>
      <c r="D234" s="734" t="s">
        <v>158</v>
      </c>
      <c r="E234" s="735"/>
      <c r="F234" s="735"/>
      <c r="G234" s="735"/>
      <c r="H234" s="735"/>
      <c r="I234" s="735"/>
      <c r="J234" s="735"/>
      <c r="K234" s="735"/>
      <c r="L234" s="735"/>
      <c r="M234" s="736"/>
      <c r="N234" s="475"/>
    </row>
    <row r="235" spans="2:14" ht="11.25" hidden="1" customHeight="1" thickBot="1" x14ac:dyDescent="0.25">
      <c r="B235" s="733"/>
      <c r="C235" s="731"/>
      <c r="D235" s="733"/>
      <c r="E235" s="730"/>
      <c r="F235" s="730"/>
      <c r="G235" s="730"/>
      <c r="H235" s="730"/>
      <c r="I235" s="730"/>
      <c r="J235" s="730"/>
      <c r="K235" s="730"/>
      <c r="L235" s="730"/>
      <c r="M235" s="731"/>
      <c r="N235" s="476"/>
    </row>
    <row r="236" spans="2:14" ht="34.5" customHeight="1" thickBot="1" x14ac:dyDescent="0.25">
      <c r="B236" s="175" t="s">
        <v>11</v>
      </c>
      <c r="C236" s="456" t="s">
        <v>4</v>
      </c>
      <c r="D236" s="441" t="s">
        <v>13</v>
      </c>
      <c r="E236" s="443" t="s">
        <v>28</v>
      </c>
      <c r="F236" s="443" t="s">
        <v>5</v>
      </c>
      <c r="G236" s="443" t="s">
        <v>6</v>
      </c>
      <c r="H236" s="461" t="s">
        <v>7</v>
      </c>
      <c r="I236" s="443" t="s">
        <v>89</v>
      </c>
      <c r="J236" s="457" t="s">
        <v>8</v>
      </c>
      <c r="K236" s="445" t="s">
        <v>105</v>
      </c>
      <c r="L236" s="445" t="s">
        <v>215</v>
      </c>
      <c r="M236" s="443" t="s">
        <v>9</v>
      </c>
      <c r="N236" s="441" t="s">
        <v>10</v>
      </c>
    </row>
    <row r="237" spans="2:14" ht="23.25" thickBot="1" x14ac:dyDescent="0.25">
      <c r="B237" s="441">
        <v>54</v>
      </c>
      <c r="C237" s="532" t="s">
        <v>203</v>
      </c>
      <c r="D237" s="494" t="s">
        <v>159</v>
      </c>
      <c r="E237" s="478">
        <v>441.76</v>
      </c>
      <c r="F237" s="478">
        <f>ROUND(E237*G237,0)</f>
        <v>6626</v>
      </c>
      <c r="G237" s="480">
        <v>15</v>
      </c>
      <c r="H237" s="480"/>
      <c r="I237" s="486"/>
      <c r="J237" s="478"/>
      <c r="K237" s="478"/>
      <c r="L237" s="486"/>
      <c r="M237" s="539">
        <f>F237+I237+K237</f>
        <v>6626</v>
      </c>
      <c r="N237" s="485"/>
    </row>
    <row r="238" spans="2:14" ht="23.25" thickBot="1" x14ac:dyDescent="0.25">
      <c r="B238" s="456">
        <v>55</v>
      </c>
      <c r="C238" s="533" t="s">
        <v>201</v>
      </c>
      <c r="D238" s="494" t="s">
        <v>159</v>
      </c>
      <c r="E238" s="478">
        <v>441.76</v>
      </c>
      <c r="F238" s="478">
        <f>ROUND(E238*G238,0)</f>
        <v>6626</v>
      </c>
      <c r="G238" s="480">
        <v>15</v>
      </c>
      <c r="H238" s="480"/>
      <c r="I238" s="486"/>
      <c r="J238" s="478"/>
      <c r="K238" s="478"/>
      <c r="L238" s="478"/>
      <c r="M238" s="539">
        <f>F238+I238+K238</f>
        <v>6626</v>
      </c>
      <c r="N238" s="491"/>
    </row>
    <row r="239" spans="2:14" ht="12" thickBot="1" x14ac:dyDescent="0.25">
      <c r="B239" s="456"/>
      <c r="C239" s="176" t="s">
        <v>129</v>
      </c>
      <c r="D239" s="685"/>
      <c r="E239" s="686"/>
      <c r="F239" s="686"/>
      <c r="G239" s="686"/>
      <c r="H239" s="686"/>
      <c r="I239" s="686"/>
      <c r="J239" s="686"/>
      <c r="K239" s="687"/>
      <c r="L239" s="468"/>
      <c r="M239" s="540">
        <f>M237+M238</f>
        <v>13252</v>
      </c>
      <c r="N239" s="491"/>
    </row>
    <row r="240" spans="2:14" x14ac:dyDescent="0.2">
      <c r="B240" s="504"/>
      <c r="C240" s="541"/>
      <c r="D240" s="506"/>
      <c r="E240" s="506"/>
      <c r="F240" s="506"/>
      <c r="G240" s="506"/>
      <c r="H240" s="506"/>
      <c r="I240" s="506"/>
      <c r="J240" s="506"/>
      <c r="K240" s="506"/>
      <c r="L240" s="542"/>
    </row>
    <row r="241" spans="2:14" ht="12" thickBot="1" x14ac:dyDescent="0.25">
      <c r="B241" s="504"/>
      <c r="C241" s="541"/>
      <c r="D241" s="506"/>
      <c r="E241" s="506"/>
      <c r="F241" s="506"/>
      <c r="G241" s="506"/>
      <c r="H241" s="506"/>
      <c r="I241" s="506"/>
      <c r="J241" s="506"/>
      <c r="K241" s="506"/>
      <c r="L241" s="542"/>
    </row>
    <row r="242" spans="2:14" ht="15" customHeight="1" x14ac:dyDescent="0.2">
      <c r="B242" s="718"/>
      <c r="C242" s="719"/>
      <c r="D242" s="747" t="s">
        <v>0</v>
      </c>
      <c r="E242" s="747"/>
      <c r="F242" s="747"/>
      <c r="G242" s="747"/>
      <c r="H242" s="747"/>
      <c r="I242" s="747"/>
      <c r="J242" s="747"/>
      <c r="K242" s="747"/>
      <c r="L242" s="747"/>
      <c r="M242" s="748"/>
      <c r="N242" s="474"/>
    </row>
    <row r="243" spans="2:14" ht="15" customHeight="1" x14ac:dyDescent="0.2">
      <c r="B243" s="720"/>
      <c r="C243" s="721"/>
      <c r="D243" s="749"/>
      <c r="E243" s="749"/>
      <c r="F243" s="749"/>
      <c r="G243" s="749"/>
      <c r="H243" s="749"/>
      <c r="I243" s="749"/>
      <c r="J243" s="749"/>
      <c r="K243" s="749"/>
      <c r="L243" s="749"/>
      <c r="M243" s="750"/>
      <c r="N243" s="475"/>
    </row>
    <row r="244" spans="2:14" ht="15.75" customHeight="1" x14ac:dyDescent="0.2">
      <c r="B244" s="720"/>
      <c r="C244" s="721"/>
      <c r="D244" s="751" t="str">
        <f>D232</f>
        <v>PAGO QUINCENAL DEL 01 AL 15 DE JULIO DE 2025</v>
      </c>
      <c r="E244" s="751"/>
      <c r="F244" s="751"/>
      <c r="G244" s="751"/>
      <c r="H244" s="751"/>
      <c r="I244" s="751"/>
      <c r="J244" s="751"/>
      <c r="K244" s="751"/>
      <c r="L244" s="751"/>
      <c r="M244" s="752"/>
      <c r="N244" s="475"/>
    </row>
    <row r="245" spans="2:14" ht="6" customHeight="1" thickBot="1" x14ac:dyDescent="0.25">
      <c r="B245" s="722"/>
      <c r="C245" s="723"/>
      <c r="D245" s="753"/>
      <c r="E245" s="753"/>
      <c r="F245" s="753"/>
      <c r="G245" s="753"/>
      <c r="H245" s="753"/>
      <c r="I245" s="753"/>
      <c r="J245" s="753"/>
      <c r="K245" s="753"/>
      <c r="L245" s="753"/>
      <c r="M245" s="754"/>
      <c r="N245" s="476"/>
    </row>
    <row r="246" spans="2:14" ht="34.5" customHeight="1" x14ac:dyDescent="0.2">
      <c r="B246" s="734" t="s">
        <v>2</v>
      </c>
      <c r="C246" s="736"/>
      <c r="D246" s="734" t="s">
        <v>172</v>
      </c>
      <c r="E246" s="735"/>
      <c r="F246" s="735"/>
      <c r="G246" s="735"/>
      <c r="H246" s="735"/>
      <c r="I246" s="735"/>
      <c r="J246" s="735"/>
      <c r="K246" s="735"/>
      <c r="L246" s="735"/>
      <c r="M246" s="736"/>
      <c r="N246" s="475"/>
    </row>
    <row r="247" spans="2:14" ht="3.75" customHeight="1" thickBot="1" x14ac:dyDescent="0.25">
      <c r="B247" s="733"/>
      <c r="C247" s="731"/>
      <c r="D247" s="733"/>
      <c r="E247" s="730"/>
      <c r="F247" s="730"/>
      <c r="G247" s="730"/>
      <c r="H247" s="730"/>
      <c r="I247" s="730"/>
      <c r="J247" s="730"/>
      <c r="K247" s="730"/>
      <c r="L247" s="730"/>
      <c r="M247" s="731"/>
      <c r="N247" s="476"/>
    </row>
    <row r="248" spans="2:14" ht="43.5" customHeight="1" thickBot="1" x14ac:dyDescent="0.25">
      <c r="B248" s="176" t="s">
        <v>11</v>
      </c>
      <c r="C248" s="456" t="s">
        <v>4</v>
      </c>
      <c r="D248" s="441" t="s">
        <v>13</v>
      </c>
      <c r="E248" s="463" t="s">
        <v>28</v>
      </c>
      <c r="F248" s="443" t="s">
        <v>136</v>
      </c>
      <c r="G248" s="443" t="s">
        <v>6</v>
      </c>
      <c r="H248" s="461" t="s">
        <v>7</v>
      </c>
      <c r="I248" s="461" t="s">
        <v>89</v>
      </c>
      <c r="J248" s="457" t="s">
        <v>8</v>
      </c>
      <c r="K248" s="445" t="s">
        <v>105</v>
      </c>
      <c r="L248" s="445" t="s">
        <v>215</v>
      </c>
      <c r="M248" s="443" t="s">
        <v>9</v>
      </c>
      <c r="N248" s="441" t="s">
        <v>10</v>
      </c>
    </row>
    <row r="249" spans="2:14" ht="29.25" customHeight="1" thickBot="1" x14ac:dyDescent="0.25">
      <c r="B249" s="456">
        <v>56</v>
      </c>
      <c r="C249" s="176" t="s">
        <v>170</v>
      </c>
      <c r="D249" s="250" t="s">
        <v>171</v>
      </c>
      <c r="E249" s="478">
        <v>400</v>
      </c>
      <c r="F249" s="478">
        <f>ROUND(E249*G249,0)</f>
        <v>6000</v>
      </c>
      <c r="G249" s="480">
        <v>15</v>
      </c>
      <c r="H249" s="480"/>
      <c r="I249" s="486"/>
      <c r="J249" s="478"/>
      <c r="K249" s="478"/>
      <c r="L249" s="486"/>
      <c r="M249" s="539">
        <f>F249+I249+K249</f>
        <v>6000</v>
      </c>
      <c r="N249" s="491"/>
    </row>
    <row r="250" spans="2:14" ht="15.75" customHeight="1" thickBot="1" x14ac:dyDescent="0.25">
      <c r="B250" s="513"/>
      <c r="C250" s="175" t="s">
        <v>129</v>
      </c>
      <c r="D250" s="737"/>
      <c r="E250" s="738"/>
      <c r="F250" s="738"/>
      <c r="G250" s="738"/>
      <c r="H250" s="738"/>
      <c r="I250" s="738"/>
      <c r="J250" s="738"/>
      <c r="K250" s="739"/>
      <c r="L250" s="514"/>
      <c r="M250" s="543">
        <f>M249</f>
        <v>6000</v>
      </c>
      <c r="N250" s="491"/>
    </row>
    <row r="251" spans="2:14" ht="15.75" customHeight="1" x14ac:dyDescent="0.2">
      <c r="C251" s="505"/>
      <c r="D251" s="470"/>
      <c r="E251" s="470"/>
      <c r="F251" s="470"/>
      <c r="G251" s="470"/>
      <c r="H251" s="470"/>
      <c r="I251" s="470"/>
      <c r="J251" s="470"/>
      <c r="K251" s="470"/>
      <c r="L251" s="516"/>
    </row>
    <row r="252" spans="2:14" ht="3" customHeight="1" thickBot="1" x14ac:dyDescent="0.25">
      <c r="C252" s="505"/>
      <c r="D252" s="470"/>
      <c r="E252" s="470"/>
      <c r="F252" s="470"/>
      <c r="G252" s="470"/>
      <c r="H252" s="470"/>
      <c r="I252" s="470"/>
      <c r="J252" s="470"/>
      <c r="K252" s="470"/>
      <c r="L252" s="516"/>
    </row>
    <row r="253" spans="2:14" ht="15.75" customHeight="1" x14ac:dyDescent="0.2">
      <c r="B253" s="718"/>
      <c r="C253" s="719"/>
      <c r="D253" s="724" t="s">
        <v>0</v>
      </c>
      <c r="E253" s="724"/>
      <c r="F253" s="724"/>
      <c r="G253" s="724"/>
      <c r="H253" s="724"/>
      <c r="I253" s="724"/>
      <c r="J253" s="724"/>
      <c r="K253" s="724"/>
      <c r="L253" s="724"/>
      <c r="M253" s="725"/>
      <c r="N253" s="474"/>
    </row>
    <row r="254" spans="2:14" ht="15.75" customHeight="1" x14ac:dyDescent="0.2">
      <c r="B254" s="720"/>
      <c r="C254" s="721"/>
      <c r="D254" s="726"/>
      <c r="E254" s="726"/>
      <c r="F254" s="726"/>
      <c r="G254" s="726"/>
      <c r="H254" s="726"/>
      <c r="I254" s="726"/>
      <c r="J254" s="726"/>
      <c r="K254" s="726"/>
      <c r="L254" s="726"/>
      <c r="M254" s="727"/>
      <c r="N254" s="475"/>
    </row>
    <row r="255" spans="2:14" ht="15.75" customHeight="1" x14ac:dyDescent="0.2">
      <c r="B255" s="720"/>
      <c r="C255" s="721"/>
      <c r="D255" s="728" t="str">
        <f>D244</f>
        <v>PAGO QUINCENAL DEL 01 AL 15 DE JULIO DE 2025</v>
      </c>
      <c r="E255" s="728"/>
      <c r="F255" s="728"/>
      <c r="G255" s="728"/>
      <c r="H255" s="728"/>
      <c r="I255" s="728"/>
      <c r="J255" s="728"/>
      <c r="K255" s="728"/>
      <c r="L255" s="728"/>
      <c r="M255" s="729"/>
      <c r="N255" s="475"/>
    </row>
    <row r="256" spans="2:14" ht="3.75" customHeight="1" thickBot="1" x14ac:dyDescent="0.25">
      <c r="B256" s="722"/>
      <c r="C256" s="723"/>
      <c r="D256" s="730"/>
      <c r="E256" s="730"/>
      <c r="F256" s="730"/>
      <c r="G256" s="730"/>
      <c r="H256" s="730"/>
      <c r="I256" s="730"/>
      <c r="J256" s="730"/>
      <c r="K256" s="730"/>
      <c r="L256" s="730"/>
      <c r="M256" s="731"/>
      <c r="N256" s="476"/>
    </row>
    <row r="257" spans="2:14" ht="15.75" customHeight="1" x14ac:dyDescent="0.2">
      <c r="B257" s="732" t="s">
        <v>2</v>
      </c>
      <c r="C257" s="729"/>
      <c r="D257" s="734" t="s">
        <v>3</v>
      </c>
      <c r="E257" s="735"/>
      <c r="F257" s="735"/>
      <c r="G257" s="735"/>
      <c r="H257" s="735"/>
      <c r="I257" s="735"/>
      <c r="J257" s="735"/>
      <c r="K257" s="735"/>
      <c r="L257" s="735"/>
      <c r="M257" s="736"/>
      <c r="N257" s="475"/>
    </row>
    <row r="258" spans="2:14" ht="5.25" customHeight="1" thickBot="1" x14ac:dyDescent="0.25">
      <c r="B258" s="733"/>
      <c r="C258" s="731"/>
      <c r="D258" s="733"/>
      <c r="E258" s="730"/>
      <c r="F258" s="730"/>
      <c r="G258" s="730"/>
      <c r="H258" s="730"/>
      <c r="I258" s="730"/>
      <c r="J258" s="730"/>
      <c r="K258" s="730"/>
      <c r="L258" s="730"/>
      <c r="M258" s="731"/>
      <c r="N258" s="476"/>
    </row>
    <row r="259" spans="2:14" ht="33.75" customHeight="1" thickBot="1" x14ac:dyDescent="0.25">
      <c r="B259" s="165" t="s">
        <v>11</v>
      </c>
      <c r="C259" s="458" t="s">
        <v>4</v>
      </c>
      <c r="D259" s="464" t="s">
        <v>13</v>
      </c>
      <c r="E259" s="465" t="s">
        <v>28</v>
      </c>
      <c r="F259" s="445" t="s">
        <v>5</v>
      </c>
      <c r="G259" s="445" t="s">
        <v>6</v>
      </c>
      <c r="H259" s="444" t="s">
        <v>7</v>
      </c>
      <c r="I259" s="457" t="s">
        <v>89</v>
      </c>
      <c r="J259" s="457" t="s">
        <v>8</v>
      </c>
      <c r="K259" s="445" t="s">
        <v>105</v>
      </c>
      <c r="L259" s="445" t="s">
        <v>215</v>
      </c>
      <c r="M259" s="445" t="s">
        <v>9</v>
      </c>
      <c r="N259" s="464" t="s">
        <v>10</v>
      </c>
    </row>
    <row r="260" spans="2:14" ht="15.75" customHeight="1" thickBot="1" x14ac:dyDescent="0.25">
      <c r="B260" s="546">
        <v>1</v>
      </c>
      <c r="C260" s="484" t="s">
        <v>12</v>
      </c>
      <c r="D260" s="547" t="s">
        <v>162</v>
      </c>
      <c r="E260" s="478">
        <f>10296.8/15</f>
        <v>686.45333333333326</v>
      </c>
      <c r="F260" s="486">
        <f>ROUND(E260*G260,0)</f>
        <v>10297</v>
      </c>
      <c r="G260" s="480">
        <v>15</v>
      </c>
      <c r="H260" s="480"/>
      <c r="I260" s="478"/>
      <c r="J260" s="486"/>
      <c r="K260" s="478"/>
      <c r="L260" s="486"/>
      <c r="M260" s="526">
        <f>F260+I260+K260</f>
        <v>10297</v>
      </c>
      <c r="N260" s="485"/>
    </row>
    <row r="261" spans="2:14" ht="15.75" customHeight="1" thickBot="1" x14ac:dyDescent="0.25">
      <c r="B261" s="546"/>
      <c r="C261" s="484" t="s">
        <v>129</v>
      </c>
      <c r="D261" s="517"/>
      <c r="E261" s="486"/>
      <c r="F261" s="486"/>
      <c r="G261" s="493"/>
      <c r="H261" s="493"/>
      <c r="I261" s="486"/>
      <c r="J261" s="486"/>
      <c r="K261" s="486"/>
      <c r="L261" s="486"/>
      <c r="M261" s="526">
        <f>M260</f>
        <v>10297</v>
      </c>
      <c r="N261" s="491"/>
    </row>
    <row r="262" spans="2:14" ht="15.75" customHeight="1" thickBot="1" x14ac:dyDescent="0.25">
      <c r="C262" s="505"/>
      <c r="D262" s="470"/>
      <c r="E262" s="470"/>
      <c r="F262" s="470"/>
      <c r="G262" s="470"/>
      <c r="H262" s="470"/>
      <c r="I262" s="470"/>
      <c r="J262" s="470"/>
      <c r="K262" s="470"/>
      <c r="L262" s="516"/>
    </row>
    <row r="263" spans="2:14" ht="15.75" customHeight="1" x14ac:dyDescent="0.2">
      <c r="B263" s="718"/>
      <c r="C263" s="719"/>
      <c r="D263" s="724" t="s">
        <v>0</v>
      </c>
      <c r="E263" s="724"/>
      <c r="F263" s="724"/>
      <c r="G263" s="724"/>
      <c r="H263" s="724"/>
      <c r="I263" s="724"/>
      <c r="J263" s="724"/>
      <c r="K263" s="724"/>
      <c r="L263" s="724"/>
      <c r="M263" s="725"/>
      <c r="N263" s="474"/>
    </row>
    <row r="264" spans="2:14" ht="15.75" customHeight="1" x14ac:dyDescent="0.2">
      <c r="B264" s="720"/>
      <c r="C264" s="721"/>
      <c r="D264" s="726"/>
      <c r="E264" s="726"/>
      <c r="F264" s="726"/>
      <c r="G264" s="726"/>
      <c r="H264" s="726"/>
      <c r="I264" s="726"/>
      <c r="J264" s="726"/>
      <c r="K264" s="726"/>
      <c r="L264" s="726"/>
      <c r="M264" s="727"/>
      <c r="N264" s="475"/>
    </row>
    <row r="265" spans="2:14" ht="15.75" customHeight="1" x14ac:dyDescent="0.2">
      <c r="B265" s="720"/>
      <c r="C265" s="721"/>
      <c r="D265" s="728" t="str">
        <f>D255</f>
        <v>PAGO QUINCENAL DEL 01 AL 15 DE JULIO DE 2025</v>
      </c>
      <c r="E265" s="728"/>
      <c r="F265" s="728"/>
      <c r="G265" s="728"/>
      <c r="H265" s="728"/>
      <c r="I265" s="728"/>
      <c r="J265" s="728"/>
      <c r="K265" s="728"/>
      <c r="L265" s="728"/>
      <c r="M265" s="729"/>
      <c r="N265" s="475"/>
    </row>
    <row r="266" spans="2:14" ht="3.75" customHeight="1" thickBot="1" x14ac:dyDescent="0.25">
      <c r="B266" s="722"/>
      <c r="C266" s="723"/>
      <c r="D266" s="730"/>
      <c r="E266" s="730"/>
      <c r="F266" s="730"/>
      <c r="G266" s="730"/>
      <c r="H266" s="730"/>
      <c r="I266" s="730"/>
      <c r="J266" s="730"/>
      <c r="K266" s="730"/>
      <c r="L266" s="730"/>
      <c r="M266" s="731"/>
      <c r="N266" s="476"/>
    </row>
    <row r="267" spans="2:14" ht="15.75" customHeight="1" x14ac:dyDescent="0.2">
      <c r="B267" s="732" t="s">
        <v>2</v>
      </c>
      <c r="C267" s="729"/>
      <c r="D267" s="734" t="s">
        <v>231</v>
      </c>
      <c r="E267" s="735"/>
      <c r="F267" s="735"/>
      <c r="G267" s="735"/>
      <c r="H267" s="735"/>
      <c r="I267" s="735"/>
      <c r="J267" s="735"/>
      <c r="K267" s="735"/>
      <c r="L267" s="735"/>
      <c r="M267" s="736"/>
      <c r="N267" s="475"/>
    </row>
    <row r="268" spans="2:14" ht="5.25" customHeight="1" thickBot="1" x14ac:dyDescent="0.25">
      <c r="B268" s="733"/>
      <c r="C268" s="731"/>
      <c r="D268" s="733"/>
      <c r="E268" s="730"/>
      <c r="F268" s="730"/>
      <c r="G268" s="730"/>
      <c r="H268" s="730"/>
      <c r="I268" s="730"/>
      <c r="J268" s="730"/>
      <c r="K268" s="730"/>
      <c r="L268" s="730"/>
      <c r="M268" s="731"/>
      <c r="N268" s="476"/>
    </row>
    <row r="269" spans="2:14" ht="33.75" customHeight="1" thickBot="1" x14ac:dyDescent="0.25">
      <c r="B269" s="165" t="s">
        <v>11</v>
      </c>
      <c r="C269" s="458" t="s">
        <v>4</v>
      </c>
      <c r="D269" s="464" t="s">
        <v>13</v>
      </c>
      <c r="E269" s="465" t="s">
        <v>28</v>
      </c>
      <c r="F269" s="445" t="s">
        <v>5</v>
      </c>
      <c r="G269" s="445" t="s">
        <v>6</v>
      </c>
      <c r="H269" s="444" t="s">
        <v>7</v>
      </c>
      <c r="I269" s="457" t="s">
        <v>89</v>
      </c>
      <c r="J269" s="457" t="s">
        <v>8</v>
      </c>
      <c r="K269" s="445" t="s">
        <v>105</v>
      </c>
      <c r="L269" s="445" t="s">
        <v>215</v>
      </c>
      <c r="M269" s="445" t="s">
        <v>9</v>
      </c>
      <c r="N269" s="464" t="s">
        <v>10</v>
      </c>
    </row>
    <row r="270" spans="2:14" ht="21.75" customHeight="1" thickBot="1" x14ac:dyDescent="0.25">
      <c r="B270" s="546">
        <v>57</v>
      </c>
      <c r="C270" s="484" t="s">
        <v>232</v>
      </c>
      <c r="D270" s="563" t="s">
        <v>117</v>
      </c>
      <c r="E270" s="478">
        <v>287.13</v>
      </c>
      <c r="F270" s="486">
        <f>ROUND(E270*G270,0)</f>
        <v>4307</v>
      </c>
      <c r="G270" s="480">
        <v>15</v>
      </c>
      <c r="H270" s="480"/>
      <c r="I270" s="478"/>
      <c r="J270" s="486"/>
      <c r="K270" s="478"/>
      <c r="L270" s="486"/>
      <c r="M270" s="526">
        <f>F270+I270+K270</f>
        <v>4307</v>
      </c>
      <c r="N270" s="485"/>
    </row>
    <row r="271" spans="2:14" ht="15.75" customHeight="1" thickBot="1" x14ac:dyDescent="0.25">
      <c r="B271" s="546"/>
      <c r="C271" s="484" t="s">
        <v>129</v>
      </c>
      <c r="D271" s="517"/>
      <c r="E271" s="486"/>
      <c r="F271" s="486"/>
      <c r="G271" s="493"/>
      <c r="H271" s="493"/>
      <c r="I271" s="486"/>
      <c r="J271" s="486"/>
      <c r="K271" s="486"/>
      <c r="L271" s="486"/>
      <c r="M271" s="526">
        <f>M270</f>
        <v>4307</v>
      </c>
      <c r="N271" s="491"/>
    </row>
    <row r="272" spans="2:14" ht="15.75" customHeight="1" thickBot="1" x14ac:dyDescent="0.25">
      <c r="C272" s="505"/>
      <c r="D272" s="470"/>
      <c r="E272" s="470"/>
      <c r="F272" s="470"/>
      <c r="G272" s="470"/>
      <c r="H272" s="470"/>
      <c r="I272" s="470"/>
      <c r="J272" s="470"/>
      <c r="K272" s="470"/>
      <c r="L272" s="516"/>
    </row>
    <row r="273" spans="2:14" ht="15.75" customHeight="1" x14ac:dyDescent="0.2">
      <c r="B273" s="718"/>
      <c r="C273" s="719"/>
      <c r="D273" s="724" t="s">
        <v>0</v>
      </c>
      <c r="E273" s="724"/>
      <c r="F273" s="724"/>
      <c r="G273" s="724"/>
      <c r="H273" s="724"/>
      <c r="I273" s="724"/>
      <c r="J273" s="724"/>
      <c r="K273" s="724"/>
      <c r="L273" s="724"/>
      <c r="M273" s="725"/>
      <c r="N273" s="474"/>
    </row>
    <row r="274" spans="2:14" ht="15.75" customHeight="1" x14ac:dyDescent="0.2">
      <c r="B274" s="720"/>
      <c r="C274" s="721"/>
      <c r="D274" s="726"/>
      <c r="E274" s="726"/>
      <c r="F274" s="726"/>
      <c r="G274" s="726"/>
      <c r="H274" s="726"/>
      <c r="I274" s="726"/>
      <c r="J274" s="726"/>
      <c r="K274" s="726"/>
      <c r="L274" s="726"/>
      <c r="M274" s="727"/>
      <c r="N274" s="475"/>
    </row>
    <row r="275" spans="2:14" ht="15.75" customHeight="1" x14ac:dyDescent="0.2">
      <c r="B275" s="720"/>
      <c r="C275" s="721"/>
      <c r="D275" s="728" t="str">
        <f>D265</f>
        <v>PAGO QUINCENAL DEL 01 AL 15 DE JULIO DE 2025</v>
      </c>
      <c r="E275" s="728"/>
      <c r="F275" s="728"/>
      <c r="G275" s="728"/>
      <c r="H275" s="728"/>
      <c r="I275" s="728"/>
      <c r="J275" s="728"/>
      <c r="K275" s="728"/>
      <c r="L275" s="728"/>
      <c r="M275" s="729"/>
      <c r="N275" s="475"/>
    </row>
    <row r="276" spans="2:14" ht="3.75" customHeight="1" thickBot="1" x14ac:dyDescent="0.25">
      <c r="B276" s="722"/>
      <c r="C276" s="723"/>
      <c r="D276" s="730"/>
      <c r="E276" s="730"/>
      <c r="F276" s="730"/>
      <c r="G276" s="730"/>
      <c r="H276" s="730"/>
      <c r="I276" s="730"/>
      <c r="J276" s="730"/>
      <c r="K276" s="730"/>
      <c r="L276" s="730"/>
      <c r="M276" s="731"/>
      <c r="N276" s="476"/>
    </row>
    <row r="277" spans="2:14" ht="15.75" customHeight="1" x14ac:dyDescent="0.2">
      <c r="B277" s="732" t="s">
        <v>2</v>
      </c>
      <c r="C277" s="729"/>
      <c r="D277" s="734" t="s">
        <v>233</v>
      </c>
      <c r="E277" s="735"/>
      <c r="F277" s="735"/>
      <c r="G277" s="735"/>
      <c r="H277" s="735"/>
      <c r="I277" s="735"/>
      <c r="J277" s="735"/>
      <c r="K277" s="735"/>
      <c r="L277" s="735"/>
      <c r="M277" s="736"/>
      <c r="N277" s="475"/>
    </row>
    <row r="278" spans="2:14" ht="5.25" customHeight="1" thickBot="1" x14ac:dyDescent="0.25">
      <c r="B278" s="733"/>
      <c r="C278" s="731"/>
      <c r="D278" s="733"/>
      <c r="E278" s="730"/>
      <c r="F278" s="730"/>
      <c r="G278" s="730"/>
      <c r="H278" s="730"/>
      <c r="I278" s="730"/>
      <c r="J278" s="730"/>
      <c r="K278" s="730"/>
      <c r="L278" s="730"/>
      <c r="M278" s="731"/>
      <c r="N278" s="476"/>
    </row>
    <row r="279" spans="2:14" ht="33.75" customHeight="1" thickBot="1" x14ac:dyDescent="0.25">
      <c r="B279" s="165" t="s">
        <v>11</v>
      </c>
      <c r="C279" s="458" t="s">
        <v>4</v>
      </c>
      <c r="D279" s="464" t="s">
        <v>13</v>
      </c>
      <c r="E279" s="465" t="s">
        <v>28</v>
      </c>
      <c r="F279" s="445" t="s">
        <v>5</v>
      </c>
      <c r="G279" s="445" t="s">
        <v>6</v>
      </c>
      <c r="H279" s="444" t="s">
        <v>7</v>
      </c>
      <c r="I279" s="457" t="s">
        <v>89</v>
      </c>
      <c r="J279" s="457" t="s">
        <v>8</v>
      </c>
      <c r="K279" s="445" t="s">
        <v>105</v>
      </c>
      <c r="L279" s="445" t="s">
        <v>215</v>
      </c>
      <c r="M279" s="445" t="s">
        <v>9</v>
      </c>
      <c r="N279" s="464" t="s">
        <v>10</v>
      </c>
    </row>
    <row r="280" spans="2:14" ht="15.75" customHeight="1" thickBot="1" x14ac:dyDescent="0.25">
      <c r="B280" s="546">
        <v>58</v>
      </c>
      <c r="C280" s="484" t="s">
        <v>234</v>
      </c>
      <c r="D280" s="547" t="s">
        <v>236</v>
      </c>
      <c r="E280" s="478">
        <v>319.2</v>
      </c>
      <c r="F280" s="486">
        <f>ROUND(E280*G280,0)</f>
        <v>4788</v>
      </c>
      <c r="G280" s="480">
        <v>15</v>
      </c>
      <c r="H280" s="480"/>
      <c r="I280" s="478"/>
      <c r="J280" s="486"/>
      <c r="K280" s="478"/>
      <c r="L280" s="486"/>
      <c r="M280" s="526">
        <f>F280+I280+K280</f>
        <v>4788</v>
      </c>
      <c r="N280" s="485"/>
    </row>
    <row r="281" spans="2:14" ht="15.75" customHeight="1" thickBot="1" x14ac:dyDescent="0.25">
      <c r="B281" s="546"/>
      <c r="C281" s="484" t="s">
        <v>129</v>
      </c>
      <c r="D281" s="517"/>
      <c r="E281" s="486"/>
      <c r="F281" s="486"/>
      <c r="G281" s="493"/>
      <c r="H281" s="493"/>
      <c r="I281" s="486"/>
      <c r="J281" s="486"/>
      <c r="K281" s="486"/>
      <c r="L281" s="486"/>
      <c r="M281" s="526">
        <f>M280</f>
        <v>4788</v>
      </c>
      <c r="N281" s="491"/>
    </row>
    <row r="282" spans="2:14" ht="15.75" customHeight="1" x14ac:dyDescent="0.2">
      <c r="C282" s="505"/>
      <c r="D282" s="470"/>
      <c r="E282" s="470"/>
      <c r="F282" s="470"/>
      <c r="G282" s="470"/>
      <c r="H282" s="470"/>
      <c r="I282" s="470"/>
      <c r="J282" s="470"/>
      <c r="K282" s="470"/>
      <c r="L282" s="516"/>
    </row>
    <row r="283" spans="2:14" ht="20.25" customHeight="1" thickBot="1" x14ac:dyDescent="0.25">
      <c r="C283" s="505"/>
      <c r="D283" s="470"/>
      <c r="E283" s="470"/>
      <c r="F283" s="470"/>
      <c r="G283" s="470"/>
      <c r="H283" s="470"/>
      <c r="I283" s="470"/>
      <c r="J283" s="470"/>
      <c r="K283" s="470"/>
      <c r="L283" s="516"/>
    </row>
    <row r="284" spans="2:14" ht="16.5" customHeight="1" x14ac:dyDescent="0.2">
      <c r="B284" s="718"/>
      <c r="C284" s="719"/>
      <c r="D284" s="724" t="s">
        <v>0</v>
      </c>
      <c r="E284" s="724"/>
      <c r="F284" s="724"/>
      <c r="G284" s="724"/>
      <c r="H284" s="724"/>
      <c r="I284" s="724"/>
      <c r="J284" s="724"/>
      <c r="K284" s="724"/>
      <c r="L284" s="724"/>
      <c r="M284" s="725"/>
      <c r="N284" s="474"/>
    </row>
    <row r="285" spans="2:14" ht="8.25" customHeight="1" x14ac:dyDescent="0.2">
      <c r="B285" s="720"/>
      <c r="C285" s="721"/>
      <c r="D285" s="726"/>
      <c r="E285" s="726"/>
      <c r="F285" s="726"/>
      <c r="G285" s="726"/>
      <c r="H285" s="726"/>
      <c r="I285" s="726"/>
      <c r="J285" s="726"/>
      <c r="K285" s="726"/>
      <c r="L285" s="726"/>
      <c r="M285" s="727"/>
      <c r="N285" s="475"/>
    </row>
    <row r="286" spans="2:14" ht="15" customHeight="1" x14ac:dyDescent="0.2">
      <c r="B286" s="720"/>
      <c r="C286" s="721"/>
      <c r="D286" s="728" t="str">
        <f>D244</f>
        <v>PAGO QUINCENAL DEL 01 AL 15 DE JULIO DE 2025</v>
      </c>
      <c r="E286" s="728"/>
      <c r="F286" s="728"/>
      <c r="G286" s="728"/>
      <c r="H286" s="728"/>
      <c r="I286" s="728"/>
      <c r="J286" s="728"/>
      <c r="K286" s="728"/>
      <c r="L286" s="728"/>
      <c r="M286" s="729"/>
      <c r="N286" s="475"/>
    </row>
    <row r="287" spans="2:14" ht="8.25" customHeight="1" thickBot="1" x14ac:dyDescent="0.25">
      <c r="B287" s="722"/>
      <c r="C287" s="723"/>
      <c r="D287" s="730"/>
      <c r="E287" s="730"/>
      <c r="F287" s="730"/>
      <c r="G287" s="730"/>
      <c r="H287" s="730"/>
      <c r="I287" s="730"/>
      <c r="J287" s="730"/>
      <c r="K287" s="730"/>
      <c r="L287" s="730"/>
      <c r="M287" s="731"/>
      <c r="N287" s="476"/>
    </row>
    <row r="288" spans="2:14" ht="15.75" customHeight="1" x14ac:dyDescent="0.2">
      <c r="B288" s="734" t="s">
        <v>2</v>
      </c>
      <c r="C288" s="736"/>
      <c r="D288" s="734" t="s">
        <v>176</v>
      </c>
      <c r="E288" s="735"/>
      <c r="F288" s="735"/>
      <c r="G288" s="735"/>
      <c r="H288" s="735"/>
      <c r="I288" s="735"/>
      <c r="J288" s="735"/>
      <c r="K288" s="735"/>
      <c r="L288" s="735"/>
      <c r="M288" s="736"/>
      <c r="N288" s="475"/>
    </row>
    <row r="289" spans="2:14" ht="12" customHeight="1" thickBot="1" x14ac:dyDescent="0.25">
      <c r="B289" s="733"/>
      <c r="C289" s="731"/>
      <c r="D289" s="733"/>
      <c r="E289" s="730"/>
      <c r="F289" s="730"/>
      <c r="G289" s="730"/>
      <c r="H289" s="730"/>
      <c r="I289" s="730"/>
      <c r="J289" s="730"/>
      <c r="K289" s="730"/>
      <c r="L289" s="730"/>
      <c r="M289" s="731"/>
      <c r="N289" s="476"/>
    </row>
    <row r="290" spans="2:14" ht="39.75" customHeight="1" thickBot="1" x14ac:dyDescent="0.25">
      <c r="B290" s="176" t="s">
        <v>11</v>
      </c>
      <c r="C290" s="456" t="s">
        <v>4</v>
      </c>
      <c r="D290" s="441" t="s">
        <v>13</v>
      </c>
      <c r="E290" s="463" t="s">
        <v>28</v>
      </c>
      <c r="F290" s="443" t="s">
        <v>136</v>
      </c>
      <c r="G290" s="443" t="s">
        <v>6</v>
      </c>
      <c r="H290" s="461" t="s">
        <v>7</v>
      </c>
      <c r="I290" s="461" t="s">
        <v>89</v>
      </c>
      <c r="J290" s="457" t="s">
        <v>8</v>
      </c>
      <c r="K290" s="445" t="s">
        <v>105</v>
      </c>
      <c r="L290" s="445" t="s">
        <v>215</v>
      </c>
      <c r="M290" s="443" t="s">
        <v>9</v>
      </c>
      <c r="N290" s="441" t="s">
        <v>10</v>
      </c>
    </row>
    <row r="291" spans="2:14" ht="38.25" customHeight="1" thickBot="1" x14ac:dyDescent="0.25">
      <c r="B291" s="456">
        <v>59</v>
      </c>
      <c r="C291" s="176" t="s">
        <v>174</v>
      </c>
      <c r="D291" s="250" t="s">
        <v>175</v>
      </c>
      <c r="E291" s="478">
        <v>260.43</v>
      </c>
      <c r="F291" s="478">
        <f>ROUND(E291*G291,0)</f>
        <v>3906</v>
      </c>
      <c r="G291" s="480">
        <v>15</v>
      </c>
      <c r="H291" s="480"/>
      <c r="I291" s="486"/>
      <c r="J291" s="498">
        <v>0</v>
      </c>
      <c r="K291" s="508">
        <f>ROUND((E291*2)*J291,0)</f>
        <v>0</v>
      </c>
      <c r="L291" s="508"/>
      <c r="M291" s="539">
        <f>F291+I291+K291</f>
        <v>3906</v>
      </c>
      <c r="N291" s="491"/>
    </row>
    <row r="292" spans="2:14" ht="12" thickBot="1" x14ac:dyDescent="0.25">
      <c r="B292" s="513"/>
      <c r="C292" s="175" t="s">
        <v>129</v>
      </c>
      <c r="D292" s="737"/>
      <c r="E292" s="738"/>
      <c r="F292" s="738"/>
      <c r="G292" s="738"/>
      <c r="H292" s="738"/>
      <c r="I292" s="738"/>
      <c r="J292" s="738"/>
      <c r="K292" s="739"/>
      <c r="L292" s="514"/>
      <c r="M292" s="543">
        <f>M291</f>
        <v>3906</v>
      </c>
      <c r="N292" s="491"/>
    </row>
    <row r="293" spans="2:14" ht="12" thickBot="1" x14ac:dyDescent="0.25">
      <c r="B293" s="504"/>
      <c r="C293" s="541"/>
      <c r="D293" s="506"/>
      <c r="E293" s="506"/>
      <c r="F293" s="506"/>
      <c r="G293" s="506"/>
      <c r="H293" s="506"/>
      <c r="I293" s="506"/>
      <c r="J293" s="506"/>
      <c r="K293" s="506"/>
      <c r="L293" s="506"/>
      <c r="M293" s="542"/>
    </row>
    <row r="294" spans="2:14" ht="15" customHeight="1" thickBot="1" x14ac:dyDescent="0.25">
      <c r="B294" s="513"/>
      <c r="C294" s="484" t="s">
        <v>108</v>
      </c>
      <c r="D294" s="513"/>
      <c r="E294" s="548"/>
      <c r="F294" s="548">
        <f>SUM(F1:F293)</f>
        <v>309113</v>
      </c>
      <c r="G294" s="548"/>
      <c r="H294" s="549"/>
      <c r="I294" s="548">
        <f>SUM(I1:I293)</f>
        <v>6524</v>
      </c>
      <c r="J294" s="550">
        <f>SUM(J1:J293)</f>
        <v>1</v>
      </c>
      <c r="K294" s="548">
        <f>SUM(K1:K293)</f>
        <v>677</v>
      </c>
      <c r="L294" s="548">
        <f>SUM(L10:L291)</f>
        <v>2000</v>
      </c>
      <c r="M294" s="555">
        <f>M292+M261+M250+M239+M228+M217+M206+M195+M184+M167+M157+M144+M132+M114+M102+M86+M76+M58+M40+M20+M281+M271</f>
        <v>314314</v>
      </c>
      <c r="N294" s="485"/>
    </row>
    <row r="295" spans="2:14" ht="15" customHeight="1" x14ac:dyDescent="0.2">
      <c r="C295" s="471"/>
      <c r="E295" s="510"/>
      <c r="F295" s="510"/>
      <c r="G295" s="510"/>
      <c r="H295" s="551"/>
      <c r="I295" s="510"/>
      <c r="J295" s="552"/>
      <c r="K295" s="510"/>
      <c r="L295" s="510"/>
    </row>
    <row r="296" spans="2:14" ht="15" customHeight="1" x14ac:dyDescent="0.2">
      <c r="C296" s="471"/>
      <c r="E296" s="510"/>
      <c r="F296" s="510"/>
      <c r="G296" s="510"/>
      <c r="H296" s="551"/>
      <c r="I296" s="510"/>
      <c r="J296" s="552"/>
      <c r="K296" s="510"/>
      <c r="L296" s="510"/>
    </row>
    <row r="297" spans="2:14" ht="15.75" customHeight="1" x14ac:dyDescent="0.2">
      <c r="C297" s="471" t="s">
        <v>125</v>
      </c>
      <c r="D297" s="553">
        <f>F294</f>
        <v>309113</v>
      </c>
      <c r="F297" s="518"/>
    </row>
    <row r="298" spans="2:14" ht="15" customHeight="1" x14ac:dyDescent="0.2">
      <c r="C298" s="471" t="s">
        <v>7</v>
      </c>
      <c r="D298" s="553">
        <f>I294</f>
        <v>6524</v>
      </c>
      <c r="L298" s="516"/>
      <c r="M298" s="510"/>
    </row>
    <row r="299" spans="2:14" ht="15.75" customHeight="1" x14ac:dyDescent="0.2">
      <c r="C299" s="471" t="s">
        <v>126</v>
      </c>
      <c r="D299" s="553">
        <f>K294</f>
        <v>677</v>
      </c>
      <c r="L299" s="516"/>
      <c r="M299" s="564">
        <f>M294</f>
        <v>314314</v>
      </c>
    </row>
    <row r="300" spans="2:14" ht="15" customHeight="1" x14ac:dyDescent="0.2">
      <c r="C300" s="471" t="s">
        <v>215</v>
      </c>
      <c r="D300" s="553">
        <f>L294</f>
        <v>2000</v>
      </c>
    </row>
    <row r="301" spans="2:14" ht="15.75" customHeight="1" x14ac:dyDescent="0.2">
      <c r="C301" s="471" t="s">
        <v>127</v>
      </c>
      <c r="D301" s="553">
        <f>D299+D298+D297-D300</f>
        <v>314314</v>
      </c>
    </row>
    <row r="303" spans="2:14" x14ac:dyDescent="0.2">
      <c r="F303" s="510"/>
    </row>
    <row r="304" spans="2:14" x14ac:dyDescent="0.2">
      <c r="F304" s="510"/>
    </row>
    <row r="305" spans="6:13" x14ac:dyDescent="0.2">
      <c r="M305" s="469" t="s">
        <v>137</v>
      </c>
    </row>
    <row r="310" spans="6:13" x14ac:dyDescent="0.2">
      <c r="F310" s="554"/>
    </row>
    <row r="356" ht="15" customHeight="1" x14ac:dyDescent="0.2"/>
    <row r="357" ht="15" customHeight="1" x14ac:dyDescent="0.2"/>
    <row r="358" ht="15" customHeight="1" x14ac:dyDescent="0.2"/>
    <row r="359" ht="15.75" customHeight="1" x14ac:dyDescent="0.2"/>
    <row r="360" ht="15" customHeight="1" x14ac:dyDescent="0.2"/>
    <row r="361" ht="43.5" customHeight="1" x14ac:dyDescent="0.2"/>
    <row r="362" ht="25.5" customHeight="1" x14ac:dyDescent="0.2"/>
    <row r="372" ht="15" customHeight="1" x14ac:dyDescent="0.2"/>
    <row r="373" ht="15.75" customHeight="1" x14ac:dyDescent="0.2"/>
  </sheetData>
  <mergeCells count="126">
    <mergeCell ref="B3:C6"/>
    <mergeCell ref="D3:M4"/>
    <mergeCell ref="D5:M6"/>
    <mergeCell ref="B7:C8"/>
    <mergeCell ref="D7:M8"/>
    <mergeCell ref="D20:K20"/>
    <mergeCell ref="B263:C266"/>
    <mergeCell ref="D263:M264"/>
    <mergeCell ref="D265:M266"/>
    <mergeCell ref="B42:C45"/>
    <mergeCell ref="D42:M43"/>
    <mergeCell ref="D44:M45"/>
    <mergeCell ref="B46:C47"/>
    <mergeCell ref="D46:M47"/>
    <mergeCell ref="D58:K58"/>
    <mergeCell ref="B27:C30"/>
    <mergeCell ref="D27:M28"/>
    <mergeCell ref="D29:M30"/>
    <mergeCell ref="B31:C32"/>
    <mergeCell ref="D31:M32"/>
    <mergeCell ref="D40:K40"/>
    <mergeCell ref="B82:C83"/>
    <mergeCell ref="D82:M83"/>
    <mergeCell ref="D86:K86"/>
    <mergeCell ref="B93:C96"/>
    <mergeCell ref="D93:M94"/>
    <mergeCell ref="D95:M96"/>
    <mergeCell ref="B64:C67"/>
    <mergeCell ref="D64:M65"/>
    <mergeCell ref="D66:M67"/>
    <mergeCell ref="B68:C69"/>
    <mergeCell ref="D68:M69"/>
    <mergeCell ref="B78:C81"/>
    <mergeCell ref="D78:M79"/>
    <mergeCell ref="D80:M81"/>
    <mergeCell ref="B109:C110"/>
    <mergeCell ref="D109:M110"/>
    <mergeCell ref="B119:C122"/>
    <mergeCell ref="D119:M120"/>
    <mergeCell ref="D121:M122"/>
    <mergeCell ref="B123:C124"/>
    <mergeCell ref="D123:M124"/>
    <mergeCell ref="B97:C98"/>
    <mergeCell ref="D97:M98"/>
    <mergeCell ref="D102:K102"/>
    <mergeCell ref="B105:C108"/>
    <mergeCell ref="D105:M106"/>
    <mergeCell ref="D107:M108"/>
    <mergeCell ref="B147:C150"/>
    <mergeCell ref="D147:M148"/>
    <mergeCell ref="D149:M150"/>
    <mergeCell ref="B151:C152"/>
    <mergeCell ref="D151:M152"/>
    <mergeCell ref="D157:K157"/>
    <mergeCell ref="B135:C138"/>
    <mergeCell ref="D135:M136"/>
    <mergeCell ref="D137:M138"/>
    <mergeCell ref="B139:C140"/>
    <mergeCell ref="D139:M140"/>
    <mergeCell ref="D144:K144"/>
    <mergeCell ref="B176:C179"/>
    <mergeCell ref="D176:M177"/>
    <mergeCell ref="D178:M179"/>
    <mergeCell ref="B180:C181"/>
    <mergeCell ref="D180:M181"/>
    <mergeCell ref="D184:K184"/>
    <mergeCell ref="B159:C162"/>
    <mergeCell ref="D159:M160"/>
    <mergeCell ref="D161:M162"/>
    <mergeCell ref="B163:C164"/>
    <mergeCell ref="D163:M164"/>
    <mergeCell ref="D167:K167"/>
    <mergeCell ref="B198:C201"/>
    <mergeCell ref="D198:M199"/>
    <mergeCell ref="D200:M201"/>
    <mergeCell ref="B202:C203"/>
    <mergeCell ref="D202:M203"/>
    <mergeCell ref="D206:K206"/>
    <mergeCell ref="B187:C190"/>
    <mergeCell ref="D187:M188"/>
    <mergeCell ref="D189:M190"/>
    <mergeCell ref="B191:C192"/>
    <mergeCell ref="D191:M192"/>
    <mergeCell ref="D195:K195"/>
    <mergeCell ref="B220:C223"/>
    <mergeCell ref="D220:M221"/>
    <mergeCell ref="D222:M223"/>
    <mergeCell ref="B224:C225"/>
    <mergeCell ref="D224:M225"/>
    <mergeCell ref="D228:K228"/>
    <mergeCell ref="B209:C212"/>
    <mergeCell ref="D209:M210"/>
    <mergeCell ref="D211:M212"/>
    <mergeCell ref="B213:C214"/>
    <mergeCell ref="D213:M214"/>
    <mergeCell ref="D217:K217"/>
    <mergeCell ref="B242:C245"/>
    <mergeCell ref="D242:M243"/>
    <mergeCell ref="D244:M245"/>
    <mergeCell ref="B246:C247"/>
    <mergeCell ref="D246:M247"/>
    <mergeCell ref="D250:K250"/>
    <mergeCell ref="B230:C233"/>
    <mergeCell ref="D230:M231"/>
    <mergeCell ref="D232:M233"/>
    <mergeCell ref="B234:C235"/>
    <mergeCell ref="D234:M235"/>
    <mergeCell ref="D239:K239"/>
    <mergeCell ref="B288:C289"/>
    <mergeCell ref="D288:M289"/>
    <mergeCell ref="D292:K292"/>
    <mergeCell ref="B284:C287"/>
    <mergeCell ref="D284:M285"/>
    <mergeCell ref="D286:M287"/>
    <mergeCell ref="B253:C256"/>
    <mergeCell ref="D253:M254"/>
    <mergeCell ref="D255:M256"/>
    <mergeCell ref="B257:C258"/>
    <mergeCell ref="D257:M258"/>
    <mergeCell ref="B267:C268"/>
    <mergeCell ref="D267:M268"/>
    <mergeCell ref="D275:M276"/>
    <mergeCell ref="D277:M278"/>
    <mergeCell ref="B273:C276"/>
    <mergeCell ref="D273:M274"/>
    <mergeCell ref="B277:C278"/>
  </mergeCells>
  <pageMargins left="0.7" right="0.7" top="0.75" bottom="0.75" header="0.3" footer="0.3"/>
  <pageSetup paperSize="14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22"/>
  <sheetViews>
    <sheetView topLeftCell="A27" zoomScaleNormal="100" workbookViewId="0">
      <selection activeCell="C35" sqref="C35"/>
    </sheetView>
  </sheetViews>
  <sheetFormatPr baseColWidth="10" defaultColWidth="11.42578125" defaultRowHeight="11.25" x14ac:dyDescent="0.2"/>
  <cols>
    <col min="1" max="1" width="1.28515625" style="469" customWidth="1"/>
    <col min="2" max="2" width="3.140625" style="469" customWidth="1"/>
    <col min="3" max="3" width="24.140625" style="469" customWidth="1"/>
    <col min="4" max="4" width="13.7109375" style="469" customWidth="1"/>
    <col min="5" max="5" width="7.5703125" style="469" customWidth="1"/>
    <col min="6" max="6" width="11.28515625" style="469" customWidth="1"/>
    <col min="7" max="7" width="4.42578125" style="469" customWidth="1"/>
    <col min="8" max="8" width="5.7109375" style="469" customWidth="1"/>
    <col min="9" max="9" width="9.85546875" style="469" customWidth="1"/>
    <col min="10" max="10" width="5.140625" style="469" customWidth="1"/>
    <col min="11" max="11" width="8.7109375" style="469" customWidth="1"/>
    <col min="12" max="12" width="9" style="469" customWidth="1"/>
    <col min="13" max="13" width="11.140625" style="469" customWidth="1"/>
    <col min="14" max="14" width="32.28515625" style="469" customWidth="1"/>
    <col min="15" max="15" width="27.140625" style="469" customWidth="1"/>
    <col min="16" max="16" width="11.42578125" style="469"/>
    <col min="17" max="17" width="13.140625" style="469" bestFit="1" customWidth="1"/>
    <col min="18" max="16384" width="11.42578125" style="469"/>
  </cols>
  <sheetData>
    <row r="1" spans="2:14" ht="18" customHeight="1" x14ac:dyDescent="0.2">
      <c r="B1" s="470"/>
      <c r="C1" s="471"/>
      <c r="E1" s="472"/>
      <c r="F1" s="472"/>
      <c r="G1" s="470"/>
      <c r="H1" s="470"/>
      <c r="I1" s="472"/>
      <c r="J1" s="472"/>
      <c r="K1" s="472"/>
      <c r="L1" s="473"/>
    </row>
    <row r="2" spans="2:14" ht="7.5" customHeight="1" thickBot="1" x14ac:dyDescent="0.25"/>
    <row r="3" spans="2:14" x14ac:dyDescent="0.2">
      <c r="B3" s="718"/>
      <c r="C3" s="719"/>
      <c r="D3" s="755" t="s">
        <v>0</v>
      </c>
      <c r="E3" s="755"/>
      <c r="F3" s="755"/>
      <c r="G3" s="755"/>
      <c r="H3" s="755"/>
      <c r="I3" s="755"/>
      <c r="J3" s="755"/>
      <c r="K3" s="755"/>
      <c r="L3" s="755"/>
      <c r="M3" s="756"/>
      <c r="N3" s="474"/>
    </row>
    <row r="4" spans="2:14" x14ac:dyDescent="0.2">
      <c r="B4" s="720"/>
      <c r="C4" s="721"/>
      <c r="D4" s="757"/>
      <c r="E4" s="757"/>
      <c r="F4" s="757"/>
      <c r="G4" s="757"/>
      <c r="H4" s="757"/>
      <c r="I4" s="757"/>
      <c r="J4" s="757"/>
      <c r="K4" s="757"/>
      <c r="L4" s="757"/>
      <c r="M4" s="758"/>
      <c r="N4" s="475"/>
    </row>
    <row r="5" spans="2:14" x14ac:dyDescent="0.2">
      <c r="B5" s="720"/>
      <c r="C5" s="721"/>
      <c r="D5" s="759" t="s">
        <v>242</v>
      </c>
      <c r="E5" s="759"/>
      <c r="F5" s="759"/>
      <c r="G5" s="759"/>
      <c r="H5" s="759"/>
      <c r="I5" s="759"/>
      <c r="J5" s="759"/>
      <c r="K5" s="759"/>
      <c r="L5" s="759"/>
      <c r="M5" s="760"/>
      <c r="N5" s="475"/>
    </row>
    <row r="6" spans="2:14" ht="23.25" customHeight="1" thickBot="1" x14ac:dyDescent="0.25">
      <c r="B6" s="722"/>
      <c r="C6" s="723"/>
      <c r="D6" s="761"/>
      <c r="E6" s="761"/>
      <c r="F6" s="761"/>
      <c r="G6" s="761"/>
      <c r="H6" s="761"/>
      <c r="I6" s="761"/>
      <c r="J6" s="761"/>
      <c r="K6" s="761"/>
      <c r="L6" s="761"/>
      <c r="M6" s="762"/>
      <c r="N6" s="476"/>
    </row>
    <row r="7" spans="2:14" x14ac:dyDescent="0.2">
      <c r="B7" s="732" t="s">
        <v>2</v>
      </c>
      <c r="C7" s="729"/>
      <c r="D7" s="763" t="s">
        <v>15</v>
      </c>
      <c r="E7" s="764"/>
      <c r="F7" s="764"/>
      <c r="G7" s="764"/>
      <c r="H7" s="764"/>
      <c r="I7" s="764"/>
      <c r="J7" s="764"/>
      <c r="K7" s="764"/>
      <c r="L7" s="764"/>
      <c r="M7" s="765"/>
      <c r="N7" s="475"/>
    </row>
    <row r="8" spans="2:14" ht="12" thickBot="1" x14ac:dyDescent="0.25">
      <c r="B8" s="733"/>
      <c r="C8" s="731"/>
      <c r="D8" s="766"/>
      <c r="E8" s="761"/>
      <c r="F8" s="761"/>
      <c r="G8" s="761"/>
      <c r="H8" s="761"/>
      <c r="I8" s="761"/>
      <c r="J8" s="761"/>
      <c r="K8" s="761"/>
      <c r="L8" s="761"/>
      <c r="M8" s="762"/>
      <c r="N8" s="476"/>
    </row>
    <row r="9" spans="2:14" ht="45.75" thickBot="1" x14ac:dyDescent="0.25">
      <c r="B9" s="165" t="s">
        <v>11</v>
      </c>
      <c r="C9" s="458" t="s">
        <v>4</v>
      </c>
      <c r="D9" s="441" t="s">
        <v>13</v>
      </c>
      <c r="E9" s="442" t="s">
        <v>28</v>
      </c>
      <c r="F9" s="444" t="s">
        <v>5</v>
      </c>
      <c r="G9" s="459" t="s">
        <v>6</v>
      </c>
      <c r="H9" s="444" t="s">
        <v>7</v>
      </c>
      <c r="I9" s="457" t="s">
        <v>89</v>
      </c>
      <c r="J9" s="457" t="s">
        <v>8</v>
      </c>
      <c r="K9" s="445" t="s">
        <v>105</v>
      </c>
      <c r="L9" s="445" t="s">
        <v>215</v>
      </c>
      <c r="M9" s="444" t="s">
        <v>9</v>
      </c>
      <c r="N9" s="460" t="s">
        <v>10</v>
      </c>
    </row>
    <row r="10" spans="2:14" ht="23.25" thickBot="1" x14ac:dyDescent="0.25">
      <c r="B10" s="441">
        <v>2</v>
      </c>
      <c r="C10" s="477" t="s">
        <v>90</v>
      </c>
      <c r="D10" s="466" t="s">
        <v>16</v>
      </c>
      <c r="E10" s="478">
        <v>319.2</v>
      </c>
      <c r="F10" s="478">
        <f t="shared" ref="F10:F18" si="0">ROUND(E10*G10,0)</f>
        <v>4788</v>
      </c>
      <c r="G10" s="479">
        <v>15</v>
      </c>
      <c r="H10" s="480">
        <v>0</v>
      </c>
      <c r="I10" s="481">
        <f>ROUND((E10/4)*H10,0)</f>
        <v>0</v>
      </c>
      <c r="J10" s="478"/>
      <c r="K10" s="482"/>
      <c r="L10" s="478"/>
      <c r="M10" s="478">
        <f t="shared" ref="M10:M18" si="1">F10+I10+K10</f>
        <v>4788</v>
      </c>
      <c r="N10" s="483"/>
    </row>
    <row r="11" spans="2:14" ht="30" customHeight="1" thickBot="1" x14ac:dyDescent="0.25">
      <c r="B11" s="441">
        <v>3</v>
      </c>
      <c r="C11" s="484" t="s">
        <v>19</v>
      </c>
      <c r="D11" s="485" t="s">
        <v>20</v>
      </c>
      <c r="E11" s="478">
        <v>265.33</v>
      </c>
      <c r="F11" s="486">
        <f t="shared" si="0"/>
        <v>3980</v>
      </c>
      <c r="G11" s="480">
        <v>15</v>
      </c>
      <c r="H11" s="480">
        <v>0</v>
      </c>
      <c r="I11" s="478"/>
      <c r="J11" s="478"/>
      <c r="K11" s="482"/>
      <c r="L11" s="478"/>
      <c r="M11" s="478">
        <f t="shared" si="1"/>
        <v>3980</v>
      </c>
      <c r="N11" s="485"/>
    </row>
    <row r="12" spans="2:14" ht="30" customHeight="1" thickBot="1" x14ac:dyDescent="0.25">
      <c r="B12" s="487">
        <v>4</v>
      </c>
      <c r="C12" s="484" t="s">
        <v>187</v>
      </c>
      <c r="D12" s="485" t="s">
        <v>20</v>
      </c>
      <c r="E12" s="478">
        <v>266.66000000000003</v>
      </c>
      <c r="F12" s="486">
        <f t="shared" si="0"/>
        <v>4000</v>
      </c>
      <c r="G12" s="480">
        <v>15</v>
      </c>
      <c r="H12" s="488">
        <v>0</v>
      </c>
      <c r="I12" s="481">
        <f t="shared" ref="I12:I18" si="2">ROUND((E12/4)*H12,0)</f>
        <v>0</v>
      </c>
      <c r="J12" s="489"/>
      <c r="K12" s="490"/>
      <c r="L12" s="489"/>
      <c r="M12" s="489">
        <f t="shared" si="1"/>
        <v>4000</v>
      </c>
      <c r="N12" s="491"/>
    </row>
    <row r="13" spans="2:14" ht="30" customHeight="1" thickBot="1" x14ac:dyDescent="0.25">
      <c r="B13" s="456">
        <v>5</v>
      </c>
      <c r="C13" s="175" t="s">
        <v>21</v>
      </c>
      <c r="D13" s="485" t="s">
        <v>20</v>
      </c>
      <c r="E13" s="492">
        <v>265.33</v>
      </c>
      <c r="F13" s="478">
        <f t="shared" si="0"/>
        <v>3980</v>
      </c>
      <c r="G13" s="493">
        <v>15</v>
      </c>
      <c r="H13" s="480">
        <v>18</v>
      </c>
      <c r="I13" s="481">
        <f t="shared" si="2"/>
        <v>1194</v>
      </c>
      <c r="J13" s="478"/>
      <c r="K13" s="482"/>
      <c r="L13" s="478"/>
      <c r="M13" s="478">
        <f t="shared" si="1"/>
        <v>5174</v>
      </c>
      <c r="N13" s="491"/>
    </row>
    <row r="14" spans="2:14" ht="30" customHeight="1" thickBot="1" x14ac:dyDescent="0.25">
      <c r="B14" s="456">
        <v>6</v>
      </c>
      <c r="C14" s="175" t="s">
        <v>192</v>
      </c>
      <c r="D14" s="485" t="s">
        <v>20</v>
      </c>
      <c r="E14" s="492">
        <v>400</v>
      </c>
      <c r="F14" s="478">
        <f t="shared" si="0"/>
        <v>6000</v>
      </c>
      <c r="G14" s="493">
        <v>15</v>
      </c>
      <c r="H14" s="480">
        <v>0</v>
      </c>
      <c r="I14" s="481">
        <f t="shared" si="2"/>
        <v>0</v>
      </c>
      <c r="J14" s="478"/>
      <c r="K14" s="482"/>
      <c r="L14" s="478"/>
      <c r="M14" s="478">
        <f t="shared" si="1"/>
        <v>6000</v>
      </c>
      <c r="N14" s="491"/>
    </row>
    <row r="15" spans="2:14" ht="30" customHeight="1" thickBot="1" x14ac:dyDescent="0.25">
      <c r="B15" s="456">
        <v>7</v>
      </c>
      <c r="C15" s="175" t="s">
        <v>193</v>
      </c>
      <c r="D15" s="485" t="s">
        <v>20</v>
      </c>
      <c r="E15" s="492">
        <v>287.17</v>
      </c>
      <c r="F15" s="478">
        <f t="shared" si="0"/>
        <v>4308</v>
      </c>
      <c r="G15" s="493">
        <v>15</v>
      </c>
      <c r="H15" s="480">
        <v>0</v>
      </c>
      <c r="I15" s="481">
        <f t="shared" si="2"/>
        <v>0</v>
      </c>
      <c r="J15" s="478"/>
      <c r="K15" s="482"/>
      <c r="L15" s="478"/>
      <c r="M15" s="478">
        <f>F15+I15+K15</f>
        <v>4308</v>
      </c>
      <c r="N15" s="491"/>
    </row>
    <row r="16" spans="2:14" ht="30.75" customHeight="1" thickBot="1" x14ac:dyDescent="0.25">
      <c r="B16" s="441">
        <v>8</v>
      </c>
      <c r="C16" s="175" t="s">
        <v>181</v>
      </c>
      <c r="D16" s="494" t="s">
        <v>182</v>
      </c>
      <c r="E16" s="492">
        <v>320</v>
      </c>
      <c r="F16" s="478">
        <f t="shared" si="0"/>
        <v>4800</v>
      </c>
      <c r="G16" s="493">
        <v>15</v>
      </c>
      <c r="H16" s="480">
        <v>17</v>
      </c>
      <c r="I16" s="481">
        <f t="shared" si="2"/>
        <v>1360</v>
      </c>
      <c r="J16" s="478"/>
      <c r="K16" s="482"/>
      <c r="L16" s="478"/>
      <c r="M16" s="478">
        <f t="shared" si="1"/>
        <v>6160</v>
      </c>
      <c r="N16" s="485"/>
    </row>
    <row r="17" spans="2:14" ht="33.75" customHeight="1" thickBot="1" x14ac:dyDescent="0.25">
      <c r="B17" s="487">
        <v>9</v>
      </c>
      <c r="C17" s="495" t="s">
        <v>22</v>
      </c>
      <c r="D17" s="496" t="s">
        <v>23</v>
      </c>
      <c r="E17" s="497">
        <f>5075.2/15</f>
        <v>338.34666666666664</v>
      </c>
      <c r="F17" s="478">
        <f t="shared" si="0"/>
        <v>5075</v>
      </c>
      <c r="G17" s="470">
        <v>15</v>
      </c>
      <c r="H17" s="488">
        <v>18</v>
      </c>
      <c r="I17" s="481">
        <f t="shared" si="2"/>
        <v>1523</v>
      </c>
      <c r="J17" s="498">
        <v>1</v>
      </c>
      <c r="K17" s="508">
        <f>ROUND((E17*2)*J17,0)</f>
        <v>677</v>
      </c>
      <c r="L17" s="500"/>
      <c r="M17" s="489">
        <f>F17+I17+K17</f>
        <v>7275</v>
      </c>
      <c r="N17" s="501"/>
    </row>
    <row r="18" spans="2:14" ht="30" customHeight="1" thickBot="1" x14ac:dyDescent="0.25">
      <c r="B18" s="456">
        <v>10</v>
      </c>
      <c r="C18" s="175" t="s">
        <v>24</v>
      </c>
      <c r="D18" s="494" t="s">
        <v>25</v>
      </c>
      <c r="E18" s="478">
        <v>319.2</v>
      </c>
      <c r="F18" s="478">
        <f t="shared" si="0"/>
        <v>4788</v>
      </c>
      <c r="G18" s="493">
        <v>15</v>
      </c>
      <c r="H18" s="480">
        <v>12</v>
      </c>
      <c r="I18" s="481">
        <f t="shared" si="2"/>
        <v>958</v>
      </c>
      <c r="J18" s="478"/>
      <c r="K18" s="482"/>
      <c r="L18" s="478"/>
      <c r="M18" s="478">
        <f t="shared" si="1"/>
        <v>5746</v>
      </c>
      <c r="N18" s="491"/>
    </row>
    <row r="19" spans="2:14" ht="21" customHeight="1" thickBot="1" x14ac:dyDescent="0.25">
      <c r="B19" s="456"/>
      <c r="C19" s="175" t="s">
        <v>129</v>
      </c>
      <c r="D19" s="685"/>
      <c r="E19" s="686"/>
      <c r="F19" s="686"/>
      <c r="G19" s="686"/>
      <c r="H19" s="686"/>
      <c r="I19" s="686"/>
      <c r="J19" s="686"/>
      <c r="K19" s="686"/>
      <c r="L19" s="502"/>
      <c r="M19" s="503">
        <f>SUM(M10:M18)</f>
        <v>47431</v>
      </c>
      <c r="N19" s="491"/>
    </row>
    <row r="20" spans="2:14" ht="21" customHeight="1" x14ac:dyDescent="0.2">
      <c r="B20" s="504"/>
      <c r="C20" s="505"/>
      <c r="D20" s="506"/>
      <c r="E20" s="506"/>
      <c r="F20" s="506"/>
      <c r="G20" s="506"/>
      <c r="H20" s="506"/>
      <c r="I20" s="506"/>
      <c r="J20" s="506"/>
      <c r="K20" s="506"/>
      <c r="L20" s="506"/>
      <c r="M20" s="473"/>
    </row>
    <row r="21" spans="2:14" ht="21" customHeight="1" x14ac:dyDescent="0.2">
      <c r="B21" s="504"/>
      <c r="C21" s="505"/>
      <c r="D21" s="506"/>
      <c r="E21" s="506"/>
      <c r="F21" s="506"/>
      <c r="G21" s="506"/>
      <c r="H21" s="506"/>
      <c r="I21" s="506"/>
      <c r="J21" s="506"/>
      <c r="K21" s="506"/>
      <c r="L21" s="506"/>
      <c r="M21" s="473"/>
    </row>
    <row r="22" spans="2:14" ht="21" customHeight="1" x14ac:dyDescent="0.2"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473"/>
    </row>
    <row r="23" spans="2:14" ht="21" customHeight="1" thickBot="1" x14ac:dyDescent="0.25">
      <c r="B23" s="504"/>
      <c r="C23" s="505"/>
      <c r="D23" s="506"/>
      <c r="E23" s="506"/>
      <c r="F23" s="506"/>
      <c r="G23" s="506"/>
      <c r="H23" s="506"/>
      <c r="I23" s="506"/>
      <c r="J23" s="506"/>
      <c r="K23" s="506"/>
      <c r="L23" s="506"/>
      <c r="M23" s="473"/>
    </row>
    <row r="24" spans="2:14" ht="7.5" hidden="1" customHeight="1" x14ac:dyDescent="0.2">
      <c r="B24" s="504"/>
      <c r="C24" s="505"/>
      <c r="D24" s="506"/>
      <c r="E24" s="506"/>
      <c r="F24" s="506"/>
      <c r="G24" s="506"/>
      <c r="H24" s="506"/>
      <c r="I24" s="506"/>
      <c r="J24" s="506"/>
      <c r="K24" s="506"/>
      <c r="L24" s="473"/>
    </row>
    <row r="25" spans="2:14" ht="6" hidden="1" customHeight="1" x14ac:dyDescent="0.2">
      <c r="B25" s="504"/>
      <c r="C25" s="505"/>
      <c r="D25" s="506"/>
      <c r="E25" s="506"/>
      <c r="F25" s="506"/>
      <c r="G25" s="506"/>
      <c r="H25" s="506"/>
      <c r="I25" s="506"/>
      <c r="J25" s="506"/>
      <c r="K25" s="506"/>
      <c r="L25" s="473"/>
    </row>
    <row r="26" spans="2:14" ht="3.75" hidden="1" customHeight="1" x14ac:dyDescent="0.2">
      <c r="F26" s="472"/>
    </row>
    <row r="27" spans="2:14" x14ac:dyDescent="0.2">
      <c r="B27" s="718"/>
      <c r="C27" s="719"/>
      <c r="D27" s="704" t="s">
        <v>0</v>
      </c>
      <c r="E27" s="704"/>
      <c r="F27" s="704"/>
      <c r="G27" s="704"/>
      <c r="H27" s="704"/>
      <c r="I27" s="704"/>
      <c r="J27" s="704"/>
      <c r="K27" s="704"/>
      <c r="L27" s="704"/>
      <c r="M27" s="705"/>
      <c r="N27" s="474"/>
    </row>
    <row r="28" spans="2:14" ht="6.75" customHeight="1" x14ac:dyDescent="0.2">
      <c r="B28" s="720"/>
      <c r="C28" s="721"/>
      <c r="D28" s="706"/>
      <c r="E28" s="706"/>
      <c r="F28" s="706"/>
      <c r="G28" s="706"/>
      <c r="H28" s="706"/>
      <c r="I28" s="706"/>
      <c r="J28" s="706"/>
      <c r="K28" s="706"/>
      <c r="L28" s="706"/>
      <c r="M28" s="707"/>
      <c r="N28" s="475"/>
    </row>
    <row r="29" spans="2:14" x14ac:dyDescent="0.2">
      <c r="B29" s="720"/>
      <c r="C29" s="721"/>
      <c r="D29" s="708" t="str">
        <f>D5</f>
        <v>PAGO QUINCENAL DEL 16 AL 31 DE JULIO DE 2025</v>
      </c>
      <c r="E29" s="708"/>
      <c r="F29" s="708"/>
      <c r="G29" s="708"/>
      <c r="H29" s="708"/>
      <c r="I29" s="708"/>
      <c r="J29" s="708"/>
      <c r="K29" s="708"/>
      <c r="L29" s="708"/>
      <c r="M29" s="591"/>
      <c r="N29" s="475"/>
    </row>
    <row r="30" spans="2:14" ht="3.75" customHeight="1" thickBot="1" x14ac:dyDescent="0.25">
      <c r="B30" s="722"/>
      <c r="C30" s="723"/>
      <c r="D30" s="709"/>
      <c r="E30" s="709"/>
      <c r="F30" s="709"/>
      <c r="G30" s="709"/>
      <c r="H30" s="709"/>
      <c r="I30" s="709"/>
      <c r="J30" s="709"/>
      <c r="K30" s="709"/>
      <c r="L30" s="709"/>
      <c r="M30" s="593"/>
      <c r="N30" s="476"/>
    </row>
    <row r="31" spans="2:14" x14ac:dyDescent="0.2">
      <c r="B31" s="732" t="s">
        <v>2</v>
      </c>
      <c r="C31" s="729"/>
      <c r="D31" s="636" t="s">
        <v>26</v>
      </c>
      <c r="E31" s="712"/>
      <c r="F31" s="712"/>
      <c r="G31" s="712"/>
      <c r="H31" s="712"/>
      <c r="I31" s="712"/>
      <c r="J31" s="712"/>
      <c r="K31" s="712"/>
      <c r="L31" s="712"/>
      <c r="M31" s="637"/>
      <c r="N31" s="475"/>
    </row>
    <row r="32" spans="2:14" ht="7.5" customHeight="1" thickBot="1" x14ac:dyDescent="0.25">
      <c r="B32" s="733"/>
      <c r="C32" s="731"/>
      <c r="D32" s="592"/>
      <c r="E32" s="709"/>
      <c r="F32" s="709"/>
      <c r="G32" s="709"/>
      <c r="H32" s="709"/>
      <c r="I32" s="709"/>
      <c r="J32" s="709"/>
      <c r="K32" s="709"/>
      <c r="L32" s="709"/>
      <c r="M32" s="593"/>
      <c r="N32" s="476"/>
    </row>
    <row r="33" spans="2:16" ht="27" customHeight="1" thickBot="1" x14ac:dyDescent="0.25">
      <c r="B33" s="176" t="s">
        <v>11</v>
      </c>
      <c r="C33" s="456" t="s">
        <v>4</v>
      </c>
      <c r="D33" s="441" t="s">
        <v>13</v>
      </c>
      <c r="E33" s="442" t="s">
        <v>28</v>
      </c>
      <c r="F33" s="443" t="s">
        <v>5</v>
      </c>
      <c r="G33" s="443" t="s">
        <v>6</v>
      </c>
      <c r="H33" s="444" t="s">
        <v>7</v>
      </c>
      <c r="I33" s="457" t="s">
        <v>89</v>
      </c>
      <c r="J33" s="457" t="s">
        <v>8</v>
      </c>
      <c r="K33" s="445" t="s">
        <v>105</v>
      </c>
      <c r="L33" s="445" t="s">
        <v>215</v>
      </c>
      <c r="M33" s="443" t="s">
        <v>9</v>
      </c>
      <c r="N33" s="441" t="s">
        <v>10</v>
      </c>
    </row>
    <row r="34" spans="2:16" ht="23.25" thickBot="1" x14ac:dyDescent="0.25">
      <c r="B34" s="460">
        <v>11</v>
      </c>
      <c r="C34" s="507" t="s">
        <v>211</v>
      </c>
      <c r="D34" s="466" t="s">
        <v>29</v>
      </c>
      <c r="E34" s="508">
        <f>5340.6/15</f>
        <v>356.04</v>
      </c>
      <c r="F34" s="478">
        <f t="shared" ref="F34:F35" si="3">ROUND(E34*G34,0)</f>
        <v>5341</v>
      </c>
      <c r="G34" s="509">
        <v>15</v>
      </c>
      <c r="H34" s="480">
        <v>0</v>
      </c>
      <c r="I34" s="481">
        <f>ROUND((E34/4)*H34,0)</f>
        <v>0</v>
      </c>
      <c r="J34" s="498">
        <v>0</v>
      </c>
      <c r="K34" s="508">
        <f t="shared" ref="K34:K37" si="4">ROUND((E34*2)*J34,0)</f>
        <v>0</v>
      </c>
      <c r="L34" s="481"/>
      <c r="M34" s="478">
        <f t="shared" ref="M34:M39" si="5">F34+I34+K34</f>
        <v>5341</v>
      </c>
      <c r="N34" s="474"/>
      <c r="P34" s="510"/>
    </row>
    <row r="35" spans="2:16" ht="23.25" thickBot="1" x14ac:dyDescent="0.25">
      <c r="B35" s="460">
        <v>12</v>
      </c>
      <c r="C35" s="511" t="s">
        <v>30</v>
      </c>
      <c r="D35" s="494" t="s">
        <v>31</v>
      </c>
      <c r="E35" s="478">
        <v>304.08</v>
      </c>
      <c r="F35" s="478">
        <f t="shared" si="3"/>
        <v>4561</v>
      </c>
      <c r="G35" s="480">
        <v>15</v>
      </c>
      <c r="H35" s="480">
        <v>0</v>
      </c>
      <c r="I35" s="481">
        <f>ROUND((E35/4)*H35,0)</f>
        <v>0</v>
      </c>
      <c r="J35" s="498">
        <v>0</v>
      </c>
      <c r="K35" s="508">
        <f t="shared" si="4"/>
        <v>0</v>
      </c>
      <c r="L35" s="481"/>
      <c r="M35" s="561">
        <f>F35+I35+K35</f>
        <v>4561</v>
      </c>
      <c r="N35" s="485"/>
    </row>
    <row r="36" spans="2:16" ht="21.75" customHeight="1" thickBot="1" x14ac:dyDescent="0.25">
      <c r="B36" s="441">
        <v>13</v>
      </c>
      <c r="C36" s="511" t="s">
        <v>34</v>
      </c>
      <c r="D36" s="494" t="s">
        <v>35</v>
      </c>
      <c r="E36" s="478">
        <v>260.45999999999998</v>
      </c>
      <c r="F36" s="478">
        <f>ROUND(E36*G36,0)</f>
        <v>3907</v>
      </c>
      <c r="G36" s="480">
        <v>15</v>
      </c>
      <c r="H36" s="480"/>
      <c r="I36" s="486"/>
      <c r="J36" s="498">
        <v>0</v>
      </c>
      <c r="K36" s="508">
        <f t="shared" si="4"/>
        <v>0</v>
      </c>
      <c r="L36" s="481">
        <v>500</v>
      </c>
      <c r="M36" s="478">
        <f>F36+I36+K36-L36</f>
        <v>3407</v>
      </c>
      <c r="N36" s="485"/>
      <c r="P36" s="510"/>
    </row>
    <row r="37" spans="2:16" ht="21.75" customHeight="1" thickBot="1" x14ac:dyDescent="0.25">
      <c r="B37" s="441">
        <v>14</v>
      </c>
      <c r="C37" s="511" t="s">
        <v>216</v>
      </c>
      <c r="D37" s="494" t="s">
        <v>35</v>
      </c>
      <c r="E37" s="478">
        <v>260.45999999999998</v>
      </c>
      <c r="F37" s="478">
        <f t="shared" ref="F37:F39" si="6">ROUND(E37*G37,0)</f>
        <v>3907</v>
      </c>
      <c r="G37" s="480">
        <v>15</v>
      </c>
      <c r="H37" s="480"/>
      <c r="I37" s="486"/>
      <c r="J37" s="498">
        <v>0</v>
      </c>
      <c r="K37" s="508">
        <f t="shared" si="4"/>
        <v>0</v>
      </c>
      <c r="L37" s="481"/>
      <c r="M37" s="478">
        <f t="shared" si="5"/>
        <v>3907</v>
      </c>
      <c r="N37" s="485"/>
      <c r="P37" s="510"/>
    </row>
    <row r="38" spans="2:16" ht="21.75" customHeight="1" thickBot="1" x14ac:dyDescent="0.25">
      <c r="B38" s="441">
        <v>15</v>
      </c>
      <c r="C38" s="353" t="s">
        <v>237</v>
      </c>
      <c r="D38" s="494" t="s">
        <v>238</v>
      </c>
      <c r="E38" s="478">
        <v>311.88</v>
      </c>
      <c r="F38" s="478">
        <f t="shared" ref="F38" si="7">ROUND(E38*G38,0)</f>
        <v>4678</v>
      </c>
      <c r="G38" s="480">
        <v>15</v>
      </c>
      <c r="H38" s="480">
        <v>18</v>
      </c>
      <c r="I38" s="481">
        <f>ROUND((E38/4)*H38,0)</f>
        <v>1403</v>
      </c>
      <c r="J38" s="498">
        <v>0</v>
      </c>
      <c r="K38" s="508">
        <f t="shared" ref="K38" si="8">ROUND((E38*2)*J38,0)</f>
        <v>0</v>
      </c>
      <c r="L38" s="481"/>
      <c r="M38" s="478">
        <f t="shared" ref="M38" si="9">F38+I38+K38</f>
        <v>6081</v>
      </c>
      <c r="N38" s="491"/>
      <c r="P38" s="510"/>
    </row>
    <row r="39" spans="2:16" ht="20.25" customHeight="1" thickBot="1" x14ac:dyDescent="0.25">
      <c r="B39" s="441">
        <v>16</v>
      </c>
      <c r="C39" s="511" t="s">
        <v>250</v>
      </c>
      <c r="D39" s="562" t="s">
        <v>167</v>
      </c>
      <c r="E39" s="478">
        <v>287.13</v>
      </c>
      <c r="F39" s="478">
        <f t="shared" si="6"/>
        <v>4307</v>
      </c>
      <c r="G39" s="480">
        <v>15</v>
      </c>
      <c r="H39" s="480">
        <v>8</v>
      </c>
      <c r="I39" s="481">
        <f>ROUND((E39/4)*H39,0)</f>
        <v>574</v>
      </c>
      <c r="J39" s="498">
        <v>0</v>
      </c>
      <c r="K39" s="508">
        <f t="shared" ref="K39" si="10">ROUND((E39*2)*J39,0)</f>
        <v>0</v>
      </c>
      <c r="L39" s="481"/>
      <c r="M39" s="478">
        <f t="shared" si="5"/>
        <v>4881</v>
      </c>
      <c r="N39" s="491"/>
      <c r="P39" s="510"/>
    </row>
    <row r="40" spans="2:16" ht="22.5" customHeight="1" thickBot="1" x14ac:dyDescent="0.25">
      <c r="B40" s="513"/>
      <c r="C40" s="484" t="s">
        <v>129</v>
      </c>
      <c r="D40" s="737"/>
      <c r="E40" s="738"/>
      <c r="F40" s="738"/>
      <c r="G40" s="738"/>
      <c r="H40" s="738"/>
      <c r="I40" s="738"/>
      <c r="J40" s="738"/>
      <c r="K40" s="739"/>
      <c r="L40" s="514"/>
      <c r="M40" s="515">
        <f>SUM(M34:M39)</f>
        <v>28178</v>
      </c>
      <c r="N40" s="491"/>
    </row>
    <row r="41" spans="2:16" ht="22.5" customHeight="1" x14ac:dyDescent="0.2">
      <c r="C41" s="471"/>
      <c r="D41" s="470"/>
      <c r="E41" s="470"/>
      <c r="F41" s="470"/>
      <c r="G41" s="470"/>
      <c r="H41" s="470"/>
      <c r="I41" s="470"/>
      <c r="J41" s="470"/>
      <c r="K41" s="470"/>
      <c r="L41" s="470"/>
      <c r="M41" s="516"/>
    </row>
    <row r="42" spans="2:16" ht="22.5" customHeight="1" x14ac:dyDescent="0.2">
      <c r="C42" s="471"/>
      <c r="D42" s="470"/>
      <c r="E42" s="470"/>
      <c r="F42" s="470"/>
      <c r="G42" s="470"/>
      <c r="H42" s="470"/>
      <c r="I42" s="470"/>
      <c r="J42" s="470"/>
      <c r="K42" s="470"/>
      <c r="L42" s="470"/>
      <c r="M42" s="516"/>
    </row>
    <row r="43" spans="2:16" ht="22.5" customHeight="1" x14ac:dyDescent="0.2">
      <c r="C43" s="471"/>
      <c r="D43" s="470"/>
      <c r="E43" s="470"/>
      <c r="F43" s="470"/>
      <c r="G43" s="470"/>
      <c r="H43" s="470"/>
      <c r="I43" s="470"/>
      <c r="J43" s="470"/>
      <c r="K43" s="470"/>
      <c r="L43" s="470"/>
      <c r="M43" s="516"/>
    </row>
    <row r="44" spans="2:16" ht="22.5" customHeight="1" x14ac:dyDescent="0.2">
      <c r="C44" s="471"/>
      <c r="D44" s="470"/>
      <c r="E44" s="470"/>
      <c r="F44" s="470"/>
      <c r="G44" s="470"/>
      <c r="H44" s="470"/>
      <c r="I44" s="470"/>
      <c r="J44" s="470"/>
      <c r="K44" s="470"/>
      <c r="L44" s="470"/>
      <c r="M44" s="516"/>
    </row>
    <row r="45" spans="2:16" ht="22.5" customHeight="1" x14ac:dyDescent="0.2">
      <c r="C45" s="471"/>
      <c r="D45" s="470"/>
      <c r="E45" s="470"/>
      <c r="F45" s="470"/>
      <c r="G45" s="470"/>
      <c r="H45" s="470"/>
      <c r="I45" s="470"/>
      <c r="J45" s="470"/>
      <c r="K45" s="470"/>
      <c r="L45" s="470"/>
      <c r="M45" s="516"/>
    </row>
    <row r="46" spans="2:16" ht="22.5" customHeight="1" x14ac:dyDescent="0.2">
      <c r="C46" s="471"/>
      <c r="D46" s="470"/>
      <c r="E46" s="470"/>
      <c r="F46" s="470"/>
      <c r="G46" s="470"/>
      <c r="H46" s="470"/>
      <c r="I46" s="470"/>
      <c r="J46" s="470"/>
      <c r="K46" s="470"/>
      <c r="L46" s="470"/>
      <c r="M46" s="516"/>
    </row>
    <row r="47" spans="2:16" ht="22.5" customHeight="1" x14ac:dyDescent="0.2">
      <c r="C47" s="471"/>
      <c r="D47" s="470"/>
      <c r="E47" s="470"/>
      <c r="F47" s="470"/>
      <c r="G47" s="470"/>
      <c r="H47" s="470"/>
      <c r="I47" s="470"/>
      <c r="J47" s="470"/>
      <c r="K47" s="470"/>
      <c r="L47" s="470"/>
      <c r="M47" s="516"/>
    </row>
    <row r="48" spans="2:16" ht="22.5" customHeight="1" x14ac:dyDescent="0.2">
      <c r="C48" s="471"/>
      <c r="D48" s="470"/>
      <c r="E48" s="470"/>
      <c r="F48" s="470"/>
      <c r="G48" s="470"/>
      <c r="H48" s="470"/>
      <c r="I48" s="470"/>
      <c r="J48" s="470"/>
      <c r="K48" s="470"/>
      <c r="L48" s="470"/>
      <c r="M48" s="516"/>
    </row>
    <row r="49" spans="2:17" ht="22.5" customHeight="1" x14ac:dyDescent="0.2">
      <c r="C49" s="471"/>
      <c r="D49" s="470"/>
      <c r="E49" s="470"/>
      <c r="F49" s="470"/>
      <c r="G49" s="470"/>
      <c r="H49" s="470"/>
      <c r="I49" s="470"/>
      <c r="J49" s="470"/>
      <c r="K49" s="470"/>
      <c r="L49" s="470"/>
      <c r="M49" s="516"/>
    </row>
    <row r="50" spans="2:17" ht="22.5" customHeight="1" x14ac:dyDescent="0.2">
      <c r="C50" s="471"/>
      <c r="D50" s="470"/>
      <c r="E50" s="470"/>
      <c r="F50" s="470"/>
      <c r="G50" s="470"/>
      <c r="H50" s="470"/>
      <c r="I50" s="470"/>
      <c r="J50" s="470"/>
      <c r="K50" s="470"/>
      <c r="L50" s="470"/>
      <c r="M50" s="516"/>
    </row>
    <row r="51" spans="2:17" ht="22.5" customHeight="1" x14ac:dyDescent="0.2">
      <c r="C51" s="471"/>
      <c r="D51" s="470"/>
      <c r="E51" s="470"/>
      <c r="F51" s="470"/>
      <c r="G51" s="470"/>
      <c r="H51" s="470"/>
      <c r="I51" s="470"/>
      <c r="J51" s="470"/>
      <c r="K51" s="470"/>
      <c r="L51" s="470"/>
      <c r="M51" s="516"/>
    </row>
    <row r="52" spans="2:17" ht="15" hidden="1" customHeight="1" thickBot="1" x14ac:dyDescent="0.25">
      <c r="C52" s="471"/>
      <c r="D52" s="470"/>
      <c r="E52" s="470"/>
      <c r="F52" s="470"/>
      <c r="G52" s="470"/>
      <c r="H52" s="470"/>
      <c r="I52" s="470"/>
      <c r="J52" s="470"/>
      <c r="K52" s="470"/>
      <c r="L52" s="470"/>
      <c r="M52" s="516"/>
    </row>
    <row r="53" spans="2:17" ht="16.5" customHeight="1" thickBot="1" x14ac:dyDescent="0.25">
      <c r="C53" s="471"/>
      <c r="D53" s="470"/>
      <c r="E53" s="470"/>
      <c r="F53" s="470"/>
      <c r="G53" s="470"/>
      <c r="H53" s="470"/>
      <c r="I53" s="470"/>
      <c r="J53" s="470"/>
      <c r="K53" s="470"/>
      <c r="L53" s="516"/>
    </row>
    <row r="54" spans="2:17" ht="18" customHeight="1" x14ac:dyDescent="0.2">
      <c r="B54" s="718">
        <f ca="1">B54:M101</f>
        <v>0</v>
      </c>
      <c r="C54" s="719"/>
      <c r="D54" s="704" t="s">
        <v>0</v>
      </c>
      <c r="E54" s="704"/>
      <c r="F54" s="704"/>
      <c r="G54" s="704"/>
      <c r="H54" s="704"/>
      <c r="I54" s="704"/>
      <c r="J54" s="704"/>
      <c r="K54" s="704"/>
      <c r="L54" s="704"/>
      <c r="M54" s="705"/>
      <c r="N54" s="474"/>
    </row>
    <row r="55" spans="2:17" ht="10.5" customHeight="1" x14ac:dyDescent="0.2">
      <c r="B55" s="720"/>
      <c r="C55" s="721"/>
      <c r="D55" s="706"/>
      <c r="E55" s="706"/>
      <c r="F55" s="706"/>
      <c r="G55" s="706"/>
      <c r="H55" s="706"/>
      <c r="I55" s="706"/>
      <c r="J55" s="706"/>
      <c r="K55" s="706"/>
      <c r="L55" s="706"/>
      <c r="M55" s="707"/>
      <c r="N55" s="475"/>
    </row>
    <row r="56" spans="2:17" ht="13.5" customHeight="1" thickBot="1" x14ac:dyDescent="0.25">
      <c r="B56" s="720"/>
      <c r="C56" s="721"/>
      <c r="D56" s="708" t="str">
        <f>D29</f>
        <v>PAGO QUINCENAL DEL 16 AL 31 DE JULIO DE 2025</v>
      </c>
      <c r="E56" s="708"/>
      <c r="F56" s="708"/>
      <c r="G56" s="708"/>
      <c r="H56" s="708"/>
      <c r="I56" s="708"/>
      <c r="J56" s="708"/>
      <c r="K56" s="708"/>
      <c r="L56" s="708"/>
      <c r="M56" s="591"/>
      <c r="N56" s="475"/>
    </row>
    <row r="57" spans="2:17" ht="9.75" hidden="1" customHeight="1" x14ac:dyDescent="0.2">
      <c r="B57" s="722"/>
      <c r="C57" s="723"/>
      <c r="D57" s="709"/>
      <c r="E57" s="709"/>
      <c r="F57" s="709"/>
      <c r="G57" s="709"/>
      <c r="H57" s="709"/>
      <c r="I57" s="709"/>
      <c r="J57" s="709"/>
      <c r="K57" s="709"/>
      <c r="L57" s="709"/>
      <c r="M57" s="593"/>
      <c r="N57" s="476"/>
    </row>
    <row r="58" spans="2:17" ht="15" customHeight="1" x14ac:dyDescent="0.2">
      <c r="B58" s="732" t="s">
        <v>2</v>
      </c>
      <c r="C58" s="729"/>
      <c r="D58" s="636" t="s">
        <v>37</v>
      </c>
      <c r="E58" s="712"/>
      <c r="F58" s="712"/>
      <c r="G58" s="712"/>
      <c r="H58" s="712"/>
      <c r="I58" s="712"/>
      <c r="J58" s="712"/>
      <c r="K58" s="712"/>
      <c r="L58" s="712"/>
      <c r="M58" s="637"/>
      <c r="N58" s="475"/>
    </row>
    <row r="59" spans="2:17" ht="0.75" customHeight="1" thickBot="1" x14ac:dyDescent="0.25">
      <c r="B59" s="733"/>
      <c r="C59" s="731"/>
      <c r="D59" s="592"/>
      <c r="E59" s="709"/>
      <c r="F59" s="709"/>
      <c r="G59" s="709"/>
      <c r="H59" s="709"/>
      <c r="I59" s="709"/>
      <c r="J59" s="709"/>
      <c r="K59" s="709"/>
      <c r="L59" s="709"/>
      <c r="M59" s="593"/>
      <c r="N59" s="476"/>
    </row>
    <row r="60" spans="2:17" ht="23.25" customHeight="1" thickBot="1" x14ac:dyDescent="0.25">
      <c r="B60" s="175" t="s">
        <v>11</v>
      </c>
      <c r="C60" s="456" t="s">
        <v>4</v>
      </c>
      <c r="D60" s="441" t="s">
        <v>13</v>
      </c>
      <c r="E60" s="442" t="s">
        <v>28</v>
      </c>
      <c r="F60" s="443" t="s">
        <v>5</v>
      </c>
      <c r="G60" s="443" t="s">
        <v>6</v>
      </c>
      <c r="H60" s="444" t="s">
        <v>7</v>
      </c>
      <c r="I60" s="457" t="s">
        <v>89</v>
      </c>
      <c r="J60" s="457" t="s">
        <v>8</v>
      </c>
      <c r="K60" s="445" t="s">
        <v>105</v>
      </c>
      <c r="L60" s="445" t="s">
        <v>215</v>
      </c>
      <c r="M60" s="443" t="s">
        <v>9</v>
      </c>
      <c r="N60" s="441" t="s">
        <v>10</v>
      </c>
      <c r="Q60" s="469" t="s">
        <v>178</v>
      </c>
    </row>
    <row r="61" spans="2:17" ht="24" customHeight="1" thickBot="1" x14ac:dyDescent="0.25">
      <c r="B61" s="441">
        <v>17</v>
      </c>
      <c r="C61" s="507" t="s">
        <v>38</v>
      </c>
      <c r="D61" s="466" t="s">
        <v>42</v>
      </c>
      <c r="E61" s="478">
        <v>319.2</v>
      </c>
      <c r="F61" s="478">
        <f t="shared" ref="F61:F71" si="11">ROUND(E61*G61,0)</f>
        <v>4788</v>
      </c>
      <c r="G61" s="509">
        <v>15</v>
      </c>
      <c r="H61" s="480">
        <v>0</v>
      </c>
      <c r="I61" s="481">
        <f t="shared" ref="I61:I71" si="12">ROUND((E61/4)*H61,0)</f>
        <v>0</v>
      </c>
      <c r="J61" s="498">
        <v>0</v>
      </c>
      <c r="K61" s="508">
        <f>ROUND((E61*2)*J61,0)</f>
        <v>0</v>
      </c>
      <c r="L61" s="481"/>
      <c r="M61" s="508">
        <f t="shared" ref="M61:M67" si="13">F61+I61+K61</f>
        <v>4788</v>
      </c>
      <c r="N61" s="474"/>
    </row>
    <row r="62" spans="2:17" ht="23.25" customHeight="1" thickBot="1" x14ac:dyDescent="0.3">
      <c r="B62" s="441">
        <v>18</v>
      </c>
      <c r="C62" s="1" t="s">
        <v>239</v>
      </c>
      <c r="D62" s="466" t="s">
        <v>151</v>
      </c>
      <c r="E62" s="478">
        <v>319.2</v>
      </c>
      <c r="F62" s="478">
        <f t="shared" ref="F62" si="14">ROUND(E62*G62,0)</f>
        <v>4788</v>
      </c>
      <c r="G62" s="509">
        <v>15</v>
      </c>
      <c r="H62" s="480">
        <v>0</v>
      </c>
      <c r="I62" s="481">
        <f t="shared" ref="I62" si="15">ROUND((E62/4)*H62,0)</f>
        <v>0</v>
      </c>
      <c r="J62" s="498">
        <v>0</v>
      </c>
      <c r="K62" s="508">
        <f>ROUND((E62*2)*J62,0)</f>
        <v>0</v>
      </c>
      <c r="L62" s="481"/>
      <c r="M62" s="508">
        <f t="shared" ref="M62" si="16">F62+I62+K62</f>
        <v>4788</v>
      </c>
      <c r="N62" s="474"/>
    </row>
    <row r="63" spans="2:17" ht="21" customHeight="1" thickBot="1" x14ac:dyDescent="0.25">
      <c r="B63" s="441">
        <v>19</v>
      </c>
      <c r="C63" s="507" t="s">
        <v>194</v>
      </c>
      <c r="D63" s="466" t="s">
        <v>151</v>
      </c>
      <c r="E63" s="478">
        <v>319.2</v>
      </c>
      <c r="F63" s="478">
        <f t="shared" si="11"/>
        <v>4788</v>
      </c>
      <c r="G63" s="509">
        <v>15</v>
      </c>
      <c r="H63" s="480">
        <v>0</v>
      </c>
      <c r="I63" s="481">
        <f t="shared" si="12"/>
        <v>0</v>
      </c>
      <c r="J63" s="498">
        <v>0</v>
      </c>
      <c r="K63" s="508">
        <f>ROUND((E63*2)*J63,0)</f>
        <v>0</v>
      </c>
      <c r="L63" s="481"/>
      <c r="M63" s="508">
        <f t="shared" si="13"/>
        <v>4788</v>
      </c>
      <c r="N63" s="474"/>
    </row>
    <row r="64" spans="2:17" ht="21" customHeight="1" thickBot="1" x14ac:dyDescent="0.3">
      <c r="B64" s="441">
        <v>20</v>
      </c>
      <c r="C64" t="s">
        <v>240</v>
      </c>
      <c r="D64" s="466" t="s">
        <v>241</v>
      </c>
      <c r="E64" s="478">
        <v>338.04</v>
      </c>
      <c r="F64" s="478">
        <f t="shared" si="11"/>
        <v>5071</v>
      </c>
      <c r="G64" s="509">
        <v>15</v>
      </c>
      <c r="H64" s="480">
        <v>0</v>
      </c>
      <c r="I64" s="481">
        <f t="shared" si="12"/>
        <v>0</v>
      </c>
      <c r="J64" s="498">
        <v>0</v>
      </c>
      <c r="K64" s="508">
        <f>ROUND((E64*2)*J64,0)</f>
        <v>0</v>
      </c>
      <c r="L64" s="481"/>
      <c r="M64" s="508">
        <f t="shared" si="13"/>
        <v>5071</v>
      </c>
      <c r="N64" s="474"/>
    </row>
    <row r="65" spans="2:18" ht="20.25" customHeight="1" thickBot="1" x14ac:dyDescent="0.25">
      <c r="B65" s="441">
        <v>21</v>
      </c>
      <c r="C65" s="507" t="s">
        <v>168</v>
      </c>
      <c r="D65" s="466" t="s">
        <v>169</v>
      </c>
      <c r="E65" s="478">
        <v>338.04</v>
      </c>
      <c r="F65" s="478">
        <f t="shared" si="11"/>
        <v>5071</v>
      </c>
      <c r="G65" s="509">
        <v>15</v>
      </c>
      <c r="H65" s="480">
        <v>10</v>
      </c>
      <c r="I65" s="481">
        <f t="shared" si="12"/>
        <v>845</v>
      </c>
      <c r="J65" s="498">
        <v>0</v>
      </c>
      <c r="K65" s="508">
        <v>0</v>
      </c>
      <c r="L65" s="481"/>
      <c r="M65" s="508">
        <f>F65+I65+K65</f>
        <v>5916</v>
      </c>
      <c r="N65" s="474"/>
    </row>
    <row r="66" spans="2:18" ht="21.75" customHeight="1" thickBot="1" x14ac:dyDescent="0.25">
      <c r="B66" s="464">
        <v>22</v>
      </c>
      <c r="C66" s="484" t="s">
        <v>40</v>
      </c>
      <c r="D66" s="494" t="s">
        <v>43</v>
      </c>
      <c r="E66" s="478">
        <v>448.86666666666667</v>
      </c>
      <c r="F66" s="478">
        <f t="shared" si="11"/>
        <v>6733</v>
      </c>
      <c r="G66" s="480">
        <v>15</v>
      </c>
      <c r="H66" s="480">
        <v>4</v>
      </c>
      <c r="I66" s="481">
        <f t="shared" si="12"/>
        <v>449</v>
      </c>
      <c r="J66" s="498">
        <v>0</v>
      </c>
      <c r="K66" s="508">
        <f>ROUND((E66*2)*J66,0)</f>
        <v>0</v>
      </c>
      <c r="L66" s="499"/>
      <c r="M66" s="478">
        <f t="shared" si="13"/>
        <v>7182</v>
      </c>
      <c r="N66" s="485"/>
    </row>
    <row r="67" spans="2:18" ht="21" customHeight="1" thickBot="1" x14ac:dyDescent="0.25">
      <c r="B67" s="441">
        <v>23</v>
      </c>
      <c r="C67" s="512" t="s">
        <v>152</v>
      </c>
      <c r="D67" s="494" t="s">
        <v>44</v>
      </c>
      <c r="E67" s="478">
        <v>501.33333333333331</v>
      </c>
      <c r="F67" s="478">
        <f t="shared" si="11"/>
        <v>7520</v>
      </c>
      <c r="G67" s="480">
        <v>15</v>
      </c>
      <c r="H67" s="480">
        <v>0</v>
      </c>
      <c r="I67" s="486">
        <f t="shared" si="12"/>
        <v>0</v>
      </c>
      <c r="J67" s="485"/>
      <c r="K67" s="485"/>
      <c r="L67" s="517"/>
      <c r="M67" s="478">
        <f t="shared" si="13"/>
        <v>7520</v>
      </c>
      <c r="N67" s="485"/>
      <c r="R67" s="518">
        <f>SUM(R60:R66)</f>
        <v>0</v>
      </c>
    </row>
    <row r="68" spans="2:18" ht="22.5" customHeight="1" thickBot="1" x14ac:dyDescent="0.25">
      <c r="B68" s="456">
        <v>24</v>
      </c>
      <c r="C68" s="175" t="s">
        <v>183</v>
      </c>
      <c r="D68" s="494" t="s">
        <v>184</v>
      </c>
      <c r="E68" s="478">
        <v>338.4</v>
      </c>
      <c r="F68" s="478">
        <f t="shared" si="11"/>
        <v>5076</v>
      </c>
      <c r="G68" s="480">
        <v>15</v>
      </c>
      <c r="H68" s="480">
        <v>16</v>
      </c>
      <c r="I68" s="481">
        <f t="shared" si="12"/>
        <v>1354</v>
      </c>
      <c r="J68" s="498">
        <v>0</v>
      </c>
      <c r="K68" s="508">
        <f t="shared" ref="K68" si="17">ROUND((E68*2)*J68,0)</f>
        <v>0</v>
      </c>
      <c r="L68" s="499"/>
      <c r="M68" s="478">
        <f>F68+I68+K68</f>
        <v>6430</v>
      </c>
      <c r="N68" s="491"/>
      <c r="R68" s="518"/>
    </row>
    <row r="69" spans="2:18" ht="24.75" customHeight="1" thickBot="1" x14ac:dyDescent="0.25">
      <c r="B69" s="456">
        <v>25</v>
      </c>
      <c r="C69" s="175" t="s">
        <v>226</v>
      </c>
      <c r="D69" s="494" t="s">
        <v>229</v>
      </c>
      <c r="E69" s="478">
        <v>600</v>
      </c>
      <c r="F69" s="478">
        <f t="shared" si="11"/>
        <v>9000</v>
      </c>
      <c r="G69" s="480">
        <v>15</v>
      </c>
      <c r="H69" s="480">
        <v>0</v>
      </c>
      <c r="I69" s="481">
        <f t="shared" si="12"/>
        <v>0</v>
      </c>
      <c r="J69" s="498">
        <v>0</v>
      </c>
      <c r="K69" s="508">
        <f>ROUND((E69*2)*J69,0)</f>
        <v>0</v>
      </c>
      <c r="L69" s="499"/>
      <c r="M69" s="478">
        <f t="shared" ref="M69:M70" si="18">F69+I69+K69</f>
        <v>9000</v>
      </c>
      <c r="N69" s="491"/>
      <c r="R69" s="518"/>
    </row>
    <row r="70" spans="2:18" ht="24.75" customHeight="1" thickBot="1" x14ac:dyDescent="0.25">
      <c r="B70" s="456">
        <v>26</v>
      </c>
      <c r="C70" s="175" t="s">
        <v>227</v>
      </c>
      <c r="D70" s="494" t="s">
        <v>229</v>
      </c>
      <c r="E70" s="478">
        <v>400</v>
      </c>
      <c r="F70" s="478">
        <f t="shared" si="11"/>
        <v>6000</v>
      </c>
      <c r="G70" s="480">
        <v>15</v>
      </c>
      <c r="H70" s="480">
        <v>0</v>
      </c>
      <c r="I70" s="486">
        <f t="shared" si="12"/>
        <v>0</v>
      </c>
      <c r="J70" s="485"/>
      <c r="K70" s="485"/>
      <c r="L70" s="517"/>
      <c r="M70" s="478">
        <f t="shared" si="18"/>
        <v>6000</v>
      </c>
      <c r="N70" s="491"/>
      <c r="R70" s="518"/>
    </row>
    <row r="71" spans="2:18" ht="26.25" customHeight="1" thickBot="1" x14ac:dyDescent="0.25">
      <c r="B71" s="456">
        <v>27</v>
      </c>
      <c r="C71" s="175" t="s">
        <v>228</v>
      </c>
      <c r="D71" s="494" t="s">
        <v>230</v>
      </c>
      <c r="E71" s="478">
        <v>600</v>
      </c>
      <c r="F71" s="478">
        <f t="shared" si="11"/>
        <v>9000</v>
      </c>
      <c r="G71" s="480">
        <v>15</v>
      </c>
      <c r="H71" s="480">
        <v>0</v>
      </c>
      <c r="I71" s="481">
        <f t="shared" si="12"/>
        <v>0</v>
      </c>
      <c r="J71" s="498">
        <v>0</v>
      </c>
      <c r="K71" s="508">
        <f t="shared" ref="K71" si="19">ROUND((E71*2)*J71,0)</f>
        <v>0</v>
      </c>
      <c r="L71" s="499"/>
      <c r="M71" s="478">
        <f>F71+I71+K71</f>
        <v>9000</v>
      </c>
      <c r="N71" s="491"/>
      <c r="R71" s="518"/>
    </row>
    <row r="72" spans="2:18" ht="18" customHeight="1" thickBot="1" x14ac:dyDescent="0.25">
      <c r="B72" s="513"/>
      <c r="C72" s="484" t="s">
        <v>129</v>
      </c>
      <c r="D72" s="737"/>
      <c r="E72" s="738"/>
      <c r="F72" s="738"/>
      <c r="G72" s="738"/>
      <c r="H72" s="738"/>
      <c r="I72" s="738"/>
      <c r="J72" s="738"/>
      <c r="K72" s="739"/>
      <c r="L72" s="493"/>
      <c r="M72" s="515">
        <f>SUM(M61:M71)</f>
        <v>70483</v>
      </c>
      <c r="N72" s="491"/>
      <c r="R72" s="518">
        <f>+R67*0.06</f>
        <v>0</v>
      </c>
    </row>
    <row r="73" spans="2:18" hidden="1" x14ac:dyDescent="0.2"/>
    <row r="88" spans="2:17" ht="12" thickBot="1" x14ac:dyDescent="0.25"/>
    <row r="89" spans="2:17" x14ac:dyDescent="0.2">
      <c r="B89" s="718"/>
      <c r="C89" s="719"/>
      <c r="D89" s="704" t="s">
        <v>0</v>
      </c>
      <c r="E89" s="704"/>
      <c r="F89" s="704"/>
      <c r="G89" s="704"/>
      <c r="H89" s="704"/>
      <c r="I89" s="704"/>
      <c r="J89" s="704"/>
      <c r="K89" s="704"/>
      <c r="L89" s="704"/>
      <c r="M89" s="705"/>
      <c r="N89" s="474"/>
      <c r="Q89" s="518"/>
    </row>
    <row r="90" spans="2:17" ht="4.5" customHeight="1" x14ac:dyDescent="0.2">
      <c r="B90" s="720"/>
      <c r="C90" s="721"/>
      <c r="D90" s="706"/>
      <c r="E90" s="706"/>
      <c r="F90" s="706"/>
      <c r="G90" s="706"/>
      <c r="H90" s="706"/>
      <c r="I90" s="706"/>
      <c r="J90" s="706"/>
      <c r="K90" s="706"/>
      <c r="L90" s="706"/>
      <c r="M90" s="707"/>
      <c r="N90" s="475"/>
    </row>
    <row r="91" spans="2:17" x14ac:dyDescent="0.2">
      <c r="B91" s="720"/>
      <c r="C91" s="721"/>
      <c r="D91" s="708" t="str">
        <f>D56</f>
        <v>PAGO QUINCENAL DEL 16 AL 31 DE JULIO DE 2025</v>
      </c>
      <c r="E91" s="708"/>
      <c r="F91" s="708"/>
      <c r="G91" s="708"/>
      <c r="H91" s="708"/>
      <c r="I91" s="708"/>
      <c r="J91" s="708"/>
      <c r="K91" s="708"/>
      <c r="L91" s="708"/>
      <c r="M91" s="591"/>
      <c r="N91" s="475"/>
    </row>
    <row r="92" spans="2:17" ht="21.75" customHeight="1" thickBot="1" x14ac:dyDescent="0.25">
      <c r="B92" s="722"/>
      <c r="C92" s="723"/>
      <c r="D92" s="709"/>
      <c r="E92" s="709"/>
      <c r="F92" s="709"/>
      <c r="G92" s="709"/>
      <c r="H92" s="709"/>
      <c r="I92" s="709"/>
      <c r="J92" s="709"/>
      <c r="K92" s="709"/>
      <c r="L92" s="709"/>
      <c r="M92" s="593"/>
      <c r="N92" s="476"/>
    </row>
    <row r="93" spans="2:17" ht="15" customHeight="1" x14ac:dyDescent="0.2">
      <c r="B93" s="734" t="s">
        <v>2</v>
      </c>
      <c r="C93" s="736"/>
      <c r="D93" s="636" t="s">
        <v>45</v>
      </c>
      <c r="E93" s="712"/>
      <c r="F93" s="712"/>
      <c r="G93" s="712"/>
      <c r="H93" s="712"/>
      <c r="I93" s="712"/>
      <c r="J93" s="712"/>
      <c r="K93" s="712"/>
      <c r="L93" s="712"/>
      <c r="M93" s="637"/>
      <c r="N93" s="475"/>
    </row>
    <row r="94" spans="2:17" ht="3.75" customHeight="1" thickBot="1" x14ac:dyDescent="0.25">
      <c r="B94" s="733"/>
      <c r="C94" s="731"/>
      <c r="D94" s="592"/>
      <c r="E94" s="709"/>
      <c r="F94" s="709"/>
      <c r="G94" s="709"/>
      <c r="H94" s="709"/>
      <c r="I94" s="709"/>
      <c r="J94" s="709"/>
      <c r="K94" s="709"/>
      <c r="L94" s="709"/>
      <c r="M94" s="593"/>
      <c r="N94" s="476"/>
    </row>
    <row r="95" spans="2:17" ht="27.75" customHeight="1" thickBot="1" x14ac:dyDescent="0.25">
      <c r="B95" s="175" t="s">
        <v>11</v>
      </c>
      <c r="C95" s="456" t="s">
        <v>4</v>
      </c>
      <c r="D95" s="441" t="s">
        <v>13</v>
      </c>
      <c r="E95" s="442" t="s">
        <v>28</v>
      </c>
      <c r="F95" s="443" t="s">
        <v>5</v>
      </c>
      <c r="G95" s="443" t="s">
        <v>6</v>
      </c>
      <c r="H95" s="444" t="s">
        <v>7</v>
      </c>
      <c r="I95" s="457" t="s">
        <v>89</v>
      </c>
      <c r="J95" s="457" t="s">
        <v>8</v>
      </c>
      <c r="K95" s="445" t="s">
        <v>105</v>
      </c>
      <c r="L95" s="445" t="s">
        <v>215</v>
      </c>
      <c r="M95" s="443" t="s">
        <v>9</v>
      </c>
      <c r="N95" s="441" t="s">
        <v>10</v>
      </c>
    </row>
    <row r="96" spans="2:17" ht="23.25" thickBot="1" x14ac:dyDescent="0.25">
      <c r="B96" s="460">
        <v>28</v>
      </c>
      <c r="C96" s="519" t="s">
        <v>46</v>
      </c>
      <c r="D96" s="466" t="s">
        <v>47</v>
      </c>
      <c r="E96" s="478">
        <v>431.2</v>
      </c>
      <c r="F96" s="478">
        <f>ROUND(E96*G96,0)</f>
        <v>6468</v>
      </c>
      <c r="G96" s="480">
        <v>15</v>
      </c>
      <c r="H96" s="480">
        <v>18</v>
      </c>
      <c r="I96" s="481">
        <f>ROUND((E96/4)*H96,0)</f>
        <v>1940</v>
      </c>
      <c r="J96" s="498">
        <v>0</v>
      </c>
      <c r="K96" s="508">
        <f t="shared" ref="K96:K97" si="20">ROUND((E96*2)*J96,0)</f>
        <v>0</v>
      </c>
      <c r="L96" s="499"/>
      <c r="M96" s="478">
        <f>F96+I96+K96</f>
        <v>8408</v>
      </c>
      <c r="N96" s="474"/>
    </row>
    <row r="97" spans="2:14" ht="23.25" thickBot="1" x14ac:dyDescent="0.25">
      <c r="B97" s="460">
        <v>29</v>
      </c>
      <c r="C97" s="519" t="s">
        <v>205</v>
      </c>
      <c r="D97" s="466" t="s">
        <v>154</v>
      </c>
      <c r="E97" s="478">
        <v>319.2</v>
      </c>
      <c r="F97" s="478">
        <f>ROUND(E97*G97,0)</f>
        <v>4788</v>
      </c>
      <c r="G97" s="480">
        <v>15</v>
      </c>
      <c r="H97" s="480">
        <v>0</v>
      </c>
      <c r="I97" s="481">
        <f>ROUND((E97/4)*H97,0)</f>
        <v>0</v>
      </c>
      <c r="J97" s="498">
        <v>0</v>
      </c>
      <c r="K97" s="508">
        <f t="shared" si="20"/>
        <v>0</v>
      </c>
      <c r="L97" s="499"/>
      <c r="M97" s="478">
        <f>F97+I97+K97</f>
        <v>4788</v>
      </c>
      <c r="N97" s="474"/>
    </row>
    <row r="98" spans="2:14" ht="21.75" customHeight="1" thickBot="1" x14ac:dyDescent="0.25">
      <c r="B98" s="441">
        <v>30</v>
      </c>
      <c r="C98" s="512" t="s">
        <v>48</v>
      </c>
      <c r="D98" s="485" t="s">
        <v>49</v>
      </c>
      <c r="E98" s="478">
        <v>319.2</v>
      </c>
      <c r="F98" s="478">
        <f>ROUND(E98*G98,0)</f>
        <v>4788</v>
      </c>
      <c r="G98" s="480">
        <v>15</v>
      </c>
      <c r="H98" s="480">
        <v>0</v>
      </c>
      <c r="I98" s="481">
        <f>ROUND((E98/4)*H98,0)</f>
        <v>0</v>
      </c>
      <c r="J98" s="478"/>
      <c r="K98" s="492"/>
      <c r="L98" s="486"/>
      <c r="M98" s="478">
        <f>F98+I98+K98</f>
        <v>4788</v>
      </c>
      <c r="N98" s="485"/>
    </row>
    <row r="99" spans="2:14" ht="21" customHeight="1" thickBot="1" x14ac:dyDescent="0.25">
      <c r="B99" s="441">
        <v>31</v>
      </c>
      <c r="C99" s="512" t="s">
        <v>153</v>
      </c>
      <c r="D99" s="494" t="s">
        <v>154</v>
      </c>
      <c r="E99" s="478">
        <v>416.66</v>
      </c>
      <c r="F99" s="478">
        <f>ROUND(E99*G99,0)</f>
        <v>6250</v>
      </c>
      <c r="G99" s="480">
        <v>15</v>
      </c>
      <c r="H99" s="480">
        <v>0</v>
      </c>
      <c r="I99" s="481">
        <f>ROUND((E99/4)*H99,0)</f>
        <v>0</v>
      </c>
      <c r="J99" s="478"/>
      <c r="K99" s="492"/>
      <c r="L99" s="486"/>
      <c r="M99" s="478">
        <f>F99+I99+K99</f>
        <v>6250</v>
      </c>
      <c r="N99" s="485"/>
    </row>
    <row r="100" spans="2:14" ht="23.25" thickBot="1" x14ac:dyDescent="0.25">
      <c r="B100" s="441">
        <v>32</v>
      </c>
      <c r="C100" s="512" t="s">
        <v>220</v>
      </c>
      <c r="D100" s="485" t="s">
        <v>49</v>
      </c>
      <c r="E100" s="478">
        <v>266.2</v>
      </c>
      <c r="F100" s="478">
        <f>ROUND(E100*G100,0)</f>
        <v>3993</v>
      </c>
      <c r="G100" s="480">
        <v>15</v>
      </c>
      <c r="H100" s="480">
        <v>0</v>
      </c>
      <c r="I100" s="481">
        <f>ROUND((E100/4)*H100,0)</f>
        <v>0</v>
      </c>
      <c r="J100" s="478"/>
      <c r="K100" s="492"/>
      <c r="L100" s="486"/>
      <c r="M100" s="478">
        <f>F100+I100+K100</f>
        <v>3993</v>
      </c>
      <c r="N100" s="485"/>
    </row>
    <row r="101" spans="2:14" ht="15.75" customHeight="1" thickBot="1" x14ac:dyDescent="0.25">
      <c r="B101" s="513"/>
      <c r="C101" s="484" t="s">
        <v>129</v>
      </c>
      <c r="D101" s="517"/>
      <c r="E101" s="517"/>
      <c r="F101" s="517"/>
      <c r="G101" s="517"/>
      <c r="H101" s="517"/>
      <c r="I101" s="517"/>
      <c r="J101" s="517"/>
      <c r="K101" s="517"/>
      <c r="L101" s="517"/>
      <c r="M101" s="515">
        <f>SUM(M96:M99)+M100</f>
        <v>28227</v>
      </c>
      <c r="N101" s="491"/>
    </row>
    <row r="102" spans="2:14" ht="15.75" customHeight="1" thickBot="1" x14ac:dyDescent="0.25">
      <c r="C102" s="471"/>
      <c r="L102" s="516"/>
    </row>
    <row r="103" spans="2:14" x14ac:dyDescent="0.2">
      <c r="B103" s="718"/>
      <c r="C103" s="719"/>
      <c r="D103" s="704" t="s">
        <v>0</v>
      </c>
      <c r="E103" s="704"/>
      <c r="F103" s="704"/>
      <c r="G103" s="704"/>
      <c r="H103" s="704"/>
      <c r="I103" s="704"/>
      <c r="J103" s="704"/>
      <c r="K103" s="704"/>
      <c r="L103" s="704"/>
      <c r="M103" s="705"/>
      <c r="N103" s="474"/>
    </row>
    <row r="104" spans="2:14" ht="11.25" customHeight="1" x14ac:dyDescent="0.2">
      <c r="B104" s="720"/>
      <c r="C104" s="721"/>
      <c r="D104" s="706"/>
      <c r="E104" s="706"/>
      <c r="F104" s="706"/>
      <c r="G104" s="706"/>
      <c r="H104" s="706"/>
      <c r="I104" s="706"/>
      <c r="J104" s="706"/>
      <c r="K104" s="706"/>
      <c r="L104" s="706"/>
      <c r="M104" s="707"/>
      <c r="N104" s="475"/>
    </row>
    <row r="105" spans="2:14" x14ac:dyDescent="0.2">
      <c r="B105" s="720"/>
      <c r="C105" s="721"/>
      <c r="D105" s="708" t="str">
        <f>D91</f>
        <v>PAGO QUINCENAL DEL 16 AL 31 DE JULIO DE 2025</v>
      </c>
      <c r="E105" s="708"/>
      <c r="F105" s="708"/>
      <c r="G105" s="708"/>
      <c r="H105" s="708"/>
      <c r="I105" s="708"/>
      <c r="J105" s="708"/>
      <c r="K105" s="708"/>
      <c r="L105" s="708"/>
      <c r="M105" s="591"/>
      <c r="N105" s="475"/>
    </row>
    <row r="106" spans="2:14" ht="16.5" customHeight="1" thickBot="1" x14ac:dyDescent="0.25">
      <c r="B106" s="722"/>
      <c r="C106" s="723"/>
      <c r="D106" s="709"/>
      <c r="E106" s="709"/>
      <c r="F106" s="709"/>
      <c r="G106" s="709"/>
      <c r="H106" s="709"/>
      <c r="I106" s="709"/>
      <c r="J106" s="709"/>
      <c r="K106" s="709"/>
      <c r="L106" s="709"/>
      <c r="M106" s="593"/>
      <c r="N106" s="476"/>
    </row>
    <row r="107" spans="2:14" ht="15" customHeight="1" x14ac:dyDescent="0.2">
      <c r="B107" s="734" t="s">
        <v>2</v>
      </c>
      <c r="C107" s="736"/>
      <c r="D107" s="636" t="s">
        <v>52</v>
      </c>
      <c r="E107" s="712"/>
      <c r="F107" s="712"/>
      <c r="G107" s="712"/>
      <c r="H107" s="712"/>
      <c r="I107" s="712"/>
      <c r="J107" s="712"/>
      <c r="K107" s="712"/>
      <c r="L107" s="712"/>
      <c r="M107" s="637"/>
      <c r="N107" s="475"/>
    </row>
    <row r="108" spans="2:14" ht="15.75" customHeight="1" thickBot="1" x14ac:dyDescent="0.25">
      <c r="B108" s="733"/>
      <c r="C108" s="731"/>
      <c r="D108" s="592"/>
      <c r="E108" s="709"/>
      <c r="F108" s="709"/>
      <c r="G108" s="709"/>
      <c r="H108" s="709"/>
      <c r="I108" s="709"/>
      <c r="J108" s="709"/>
      <c r="K108" s="709"/>
      <c r="L108" s="709"/>
      <c r="M108" s="593"/>
      <c r="N108" s="476"/>
    </row>
    <row r="109" spans="2:14" ht="45.75" thickBot="1" x14ac:dyDescent="0.25">
      <c r="B109" s="176" t="s">
        <v>11</v>
      </c>
      <c r="C109" s="456" t="s">
        <v>4</v>
      </c>
      <c r="D109" s="441" t="s">
        <v>13</v>
      </c>
      <c r="E109" s="442" t="s">
        <v>28</v>
      </c>
      <c r="F109" s="443" t="s">
        <v>5</v>
      </c>
      <c r="G109" s="443" t="s">
        <v>6</v>
      </c>
      <c r="H109" s="444" t="s">
        <v>7</v>
      </c>
      <c r="I109" s="457" t="s">
        <v>89</v>
      </c>
      <c r="J109" s="457" t="s">
        <v>8</v>
      </c>
      <c r="K109" s="445" t="s">
        <v>105</v>
      </c>
      <c r="L109" s="445" t="s">
        <v>215</v>
      </c>
      <c r="M109" s="443" t="s">
        <v>9</v>
      </c>
      <c r="N109" s="441" t="s">
        <v>10</v>
      </c>
    </row>
    <row r="110" spans="2:14" ht="23.25" thickBot="1" x14ac:dyDescent="0.25">
      <c r="B110" s="441">
        <v>33</v>
      </c>
      <c r="C110" s="511" t="s">
        <v>139</v>
      </c>
      <c r="D110" s="494" t="s">
        <v>54</v>
      </c>
      <c r="E110" s="478">
        <v>319.2</v>
      </c>
      <c r="F110" s="478">
        <f>ROUND(E110*G110,0)</f>
        <v>4788</v>
      </c>
      <c r="G110" s="480">
        <v>15</v>
      </c>
      <c r="H110" s="480">
        <v>0</v>
      </c>
      <c r="I110" s="481">
        <f>ROUND((E110/4)*H110,0)</f>
        <v>0</v>
      </c>
      <c r="J110" s="478"/>
      <c r="K110" s="478"/>
      <c r="L110" s="486"/>
      <c r="M110" s="478">
        <f>F110+I110+K110</f>
        <v>4788</v>
      </c>
      <c r="N110" s="478"/>
    </row>
    <row r="111" spans="2:14" ht="18" customHeight="1" thickBot="1" x14ac:dyDescent="0.25">
      <c r="B111" s="513"/>
      <c r="C111" s="484" t="s">
        <v>129</v>
      </c>
      <c r="D111" s="737"/>
      <c r="E111" s="738"/>
      <c r="F111" s="738"/>
      <c r="G111" s="738"/>
      <c r="H111" s="738"/>
      <c r="I111" s="738"/>
      <c r="J111" s="738"/>
      <c r="K111" s="739"/>
      <c r="L111" s="514"/>
      <c r="M111" s="515">
        <f>M110</f>
        <v>4788</v>
      </c>
      <c r="N111" s="491"/>
    </row>
    <row r="112" spans="2:14" ht="18" customHeight="1" x14ac:dyDescent="0.2">
      <c r="C112" s="471"/>
      <c r="D112" s="470"/>
      <c r="E112" s="470"/>
      <c r="F112" s="470"/>
      <c r="G112" s="470"/>
      <c r="H112" s="470"/>
      <c r="I112" s="470"/>
      <c r="J112" s="470"/>
      <c r="K112" s="470"/>
      <c r="L112" s="516"/>
    </row>
    <row r="113" spans="2:14" ht="18" customHeight="1" x14ac:dyDescent="0.2">
      <c r="C113" s="471"/>
      <c r="D113" s="470"/>
      <c r="E113" s="470"/>
      <c r="F113" s="470"/>
      <c r="G113" s="470"/>
      <c r="H113" s="470"/>
      <c r="I113" s="470"/>
      <c r="J113" s="470"/>
      <c r="K113" s="470"/>
      <c r="L113" s="516"/>
    </row>
    <row r="114" spans="2:14" ht="18" customHeight="1" x14ac:dyDescent="0.2">
      <c r="C114" s="471"/>
      <c r="D114" s="470"/>
      <c r="E114" s="470"/>
      <c r="F114" s="470"/>
      <c r="G114" s="470"/>
      <c r="H114" s="470"/>
      <c r="I114" s="470"/>
      <c r="J114" s="470"/>
      <c r="K114" s="470"/>
      <c r="L114" s="516"/>
    </row>
    <row r="115" spans="2:14" ht="18" customHeight="1" x14ac:dyDescent="0.2">
      <c r="C115" s="471"/>
      <c r="D115" s="470"/>
      <c r="E115" s="470"/>
      <c r="F115" s="470"/>
      <c r="G115" s="470"/>
      <c r="H115" s="470"/>
      <c r="I115" s="470"/>
      <c r="J115" s="470"/>
      <c r="K115" s="470"/>
      <c r="L115" s="516"/>
    </row>
    <row r="116" spans="2:14" ht="18" customHeight="1" x14ac:dyDescent="0.2">
      <c r="C116" s="471"/>
      <c r="D116" s="470"/>
      <c r="E116" s="470"/>
      <c r="F116" s="470"/>
      <c r="G116" s="470"/>
      <c r="H116" s="470"/>
      <c r="I116" s="470"/>
      <c r="J116" s="470"/>
      <c r="K116" s="470"/>
      <c r="L116" s="516"/>
    </row>
    <row r="117" spans="2:14" ht="18" customHeight="1" thickBot="1" x14ac:dyDescent="0.25">
      <c r="C117" s="471"/>
      <c r="D117" s="470"/>
      <c r="E117" s="470"/>
      <c r="F117" s="470"/>
      <c r="G117" s="470"/>
      <c r="H117" s="470"/>
      <c r="I117" s="470"/>
      <c r="J117" s="470"/>
      <c r="K117" s="470"/>
      <c r="L117" s="516"/>
    </row>
    <row r="118" spans="2:14" x14ac:dyDescent="0.2">
      <c r="B118" s="718"/>
      <c r="C118" s="719"/>
      <c r="D118" s="704" t="s">
        <v>0</v>
      </c>
      <c r="E118" s="704"/>
      <c r="F118" s="704"/>
      <c r="G118" s="704"/>
      <c r="H118" s="704"/>
      <c r="I118" s="704"/>
      <c r="J118" s="704"/>
      <c r="K118" s="704"/>
      <c r="L118" s="704"/>
      <c r="M118" s="705"/>
      <c r="N118" s="474"/>
    </row>
    <row r="119" spans="2:14" ht="7.5" customHeight="1" x14ac:dyDescent="0.2">
      <c r="B119" s="720"/>
      <c r="C119" s="721"/>
      <c r="D119" s="706"/>
      <c r="E119" s="706"/>
      <c r="F119" s="706"/>
      <c r="G119" s="706"/>
      <c r="H119" s="706"/>
      <c r="I119" s="706"/>
      <c r="J119" s="706"/>
      <c r="K119" s="706"/>
      <c r="L119" s="706"/>
      <c r="M119" s="707"/>
      <c r="N119" s="475"/>
    </row>
    <row r="120" spans="2:14" x14ac:dyDescent="0.2">
      <c r="B120" s="720"/>
      <c r="C120" s="721"/>
      <c r="D120" s="708" t="str">
        <f>D105</f>
        <v>PAGO QUINCENAL DEL 16 AL 31 DE JULIO DE 2025</v>
      </c>
      <c r="E120" s="708"/>
      <c r="F120" s="708"/>
      <c r="G120" s="708"/>
      <c r="H120" s="708"/>
      <c r="I120" s="708"/>
      <c r="J120" s="708"/>
      <c r="K120" s="708"/>
      <c r="L120" s="708"/>
      <c r="M120" s="591"/>
      <c r="N120" s="475"/>
    </row>
    <row r="121" spans="2:14" ht="15.75" customHeight="1" thickBot="1" x14ac:dyDescent="0.25">
      <c r="B121" s="722"/>
      <c r="C121" s="723"/>
      <c r="D121" s="709"/>
      <c r="E121" s="709"/>
      <c r="F121" s="709"/>
      <c r="G121" s="709"/>
      <c r="H121" s="709"/>
      <c r="I121" s="709"/>
      <c r="J121" s="709"/>
      <c r="K121" s="709"/>
      <c r="L121" s="709"/>
      <c r="M121" s="593"/>
      <c r="N121" s="476"/>
    </row>
    <row r="122" spans="2:14" ht="15" customHeight="1" x14ac:dyDescent="0.2">
      <c r="B122" s="734" t="s">
        <v>2</v>
      </c>
      <c r="C122" s="736"/>
      <c r="D122" s="636" t="s">
        <v>55</v>
      </c>
      <c r="E122" s="712"/>
      <c r="F122" s="712"/>
      <c r="G122" s="712"/>
      <c r="H122" s="712"/>
      <c r="I122" s="712"/>
      <c r="J122" s="712"/>
      <c r="K122" s="712"/>
      <c r="L122" s="712"/>
      <c r="M122" s="637"/>
      <c r="N122" s="475"/>
    </row>
    <row r="123" spans="2:14" ht="6.75" customHeight="1" thickBot="1" x14ac:dyDescent="0.25">
      <c r="B123" s="733"/>
      <c r="C123" s="731"/>
      <c r="D123" s="592"/>
      <c r="E123" s="709"/>
      <c r="F123" s="709"/>
      <c r="G123" s="709"/>
      <c r="H123" s="709"/>
      <c r="I123" s="709"/>
      <c r="J123" s="709"/>
      <c r="K123" s="709"/>
      <c r="L123" s="709"/>
      <c r="M123" s="593"/>
      <c r="N123" s="476"/>
    </row>
    <row r="124" spans="2:14" ht="45.75" thickBot="1" x14ac:dyDescent="0.25">
      <c r="B124" s="176" t="s">
        <v>11</v>
      </c>
      <c r="C124" s="456" t="s">
        <v>4</v>
      </c>
      <c r="D124" s="441" t="s">
        <v>13</v>
      </c>
      <c r="E124" s="442" t="s">
        <v>28</v>
      </c>
      <c r="F124" s="443" t="s">
        <v>5</v>
      </c>
      <c r="G124" s="443" t="s">
        <v>6</v>
      </c>
      <c r="H124" s="444" t="s">
        <v>7</v>
      </c>
      <c r="I124" s="457" t="s">
        <v>89</v>
      </c>
      <c r="J124" s="457" t="s">
        <v>8</v>
      </c>
      <c r="K124" s="445" t="s">
        <v>105</v>
      </c>
      <c r="L124" s="445" t="s">
        <v>215</v>
      </c>
      <c r="M124" s="443" t="s">
        <v>9</v>
      </c>
      <c r="N124" s="441" t="s">
        <v>10</v>
      </c>
    </row>
    <row r="125" spans="2:14" ht="23.25" thickBot="1" x14ac:dyDescent="0.25">
      <c r="B125" s="460">
        <v>34</v>
      </c>
      <c r="C125" s="507" t="s">
        <v>56</v>
      </c>
      <c r="D125" s="466" t="s">
        <v>57</v>
      </c>
      <c r="E125" s="508">
        <v>319.2</v>
      </c>
      <c r="F125" s="508">
        <f>ROUND(E125*G125,0)</f>
        <v>4788</v>
      </c>
      <c r="G125" s="509">
        <v>15</v>
      </c>
      <c r="H125" s="509"/>
      <c r="I125" s="481"/>
      <c r="J125" s="508"/>
      <c r="K125" s="508"/>
      <c r="L125" s="481"/>
      <c r="M125" s="508">
        <f>F125+I125+K125</f>
        <v>4788</v>
      </c>
      <c r="N125" s="474"/>
    </row>
    <row r="126" spans="2:14" ht="23.25" thickBot="1" x14ac:dyDescent="0.25">
      <c r="B126" s="456">
        <v>35</v>
      </c>
      <c r="C126" s="520" t="s">
        <v>204</v>
      </c>
      <c r="D126" s="494" t="s">
        <v>57</v>
      </c>
      <c r="E126" s="478">
        <v>200</v>
      </c>
      <c r="F126" s="478">
        <f>ROUND(E126*G126,0)</f>
        <v>3000</v>
      </c>
      <c r="G126" s="480">
        <v>15</v>
      </c>
      <c r="H126" s="480"/>
      <c r="I126" s="486"/>
      <c r="J126" s="478"/>
      <c r="K126" s="478"/>
      <c r="L126" s="486"/>
      <c r="M126" s="478">
        <f>F126+I126+K126</f>
        <v>3000</v>
      </c>
      <c r="N126" s="485"/>
    </row>
    <row r="127" spans="2:14" ht="21.75" customHeight="1" thickBot="1" x14ac:dyDescent="0.25">
      <c r="B127" s="521"/>
      <c r="C127" s="522" t="s">
        <v>129</v>
      </c>
      <c r="D127" s="722"/>
      <c r="E127" s="723"/>
      <c r="F127" s="723"/>
      <c r="G127" s="723"/>
      <c r="H127" s="723"/>
      <c r="I127" s="723"/>
      <c r="J127" s="723"/>
      <c r="K127" s="740"/>
      <c r="L127" s="523"/>
      <c r="M127" s="524">
        <f>M125+M126</f>
        <v>7788</v>
      </c>
      <c r="N127" s="525"/>
    </row>
    <row r="128" spans="2:14" ht="22.5" customHeight="1" thickBot="1" x14ac:dyDescent="0.25">
      <c r="C128" s="471"/>
      <c r="D128" s="470"/>
      <c r="E128" s="470"/>
      <c r="F128" s="470"/>
      <c r="G128" s="470"/>
      <c r="H128" s="470"/>
      <c r="I128" s="470"/>
      <c r="J128" s="470"/>
      <c r="K128" s="470"/>
      <c r="L128" s="516"/>
    </row>
    <row r="129" spans="2:14" ht="5.25" hidden="1" customHeight="1" x14ac:dyDescent="0.2">
      <c r="C129" s="471"/>
      <c r="D129" s="470"/>
      <c r="E129" s="470"/>
      <c r="F129" s="470"/>
      <c r="G129" s="470"/>
      <c r="H129" s="470"/>
      <c r="I129" s="470"/>
      <c r="J129" s="470"/>
      <c r="K129" s="470"/>
      <c r="L129" s="516"/>
    </row>
    <row r="130" spans="2:14" x14ac:dyDescent="0.2">
      <c r="B130" s="718"/>
      <c r="C130" s="719"/>
      <c r="D130" s="704" t="s">
        <v>0</v>
      </c>
      <c r="E130" s="704"/>
      <c r="F130" s="704"/>
      <c r="G130" s="704"/>
      <c r="H130" s="704"/>
      <c r="I130" s="704"/>
      <c r="J130" s="704"/>
      <c r="K130" s="704"/>
      <c r="L130" s="704"/>
      <c r="M130" s="705"/>
      <c r="N130" s="474"/>
    </row>
    <row r="131" spans="2:14" x14ac:dyDescent="0.2">
      <c r="B131" s="720"/>
      <c r="C131" s="721"/>
      <c r="D131" s="706"/>
      <c r="E131" s="706"/>
      <c r="F131" s="706"/>
      <c r="G131" s="706"/>
      <c r="H131" s="706"/>
      <c r="I131" s="706"/>
      <c r="J131" s="706"/>
      <c r="K131" s="706"/>
      <c r="L131" s="706"/>
      <c r="M131" s="707"/>
      <c r="N131" s="475"/>
    </row>
    <row r="132" spans="2:14" x14ac:dyDescent="0.2">
      <c r="B132" s="720"/>
      <c r="C132" s="721"/>
      <c r="D132" s="708" t="str">
        <f>D120</f>
        <v>PAGO QUINCENAL DEL 16 AL 31 DE JULIO DE 2025</v>
      </c>
      <c r="E132" s="708"/>
      <c r="F132" s="708"/>
      <c r="G132" s="708"/>
      <c r="H132" s="708"/>
      <c r="I132" s="708"/>
      <c r="J132" s="708"/>
      <c r="K132" s="708"/>
      <c r="L132" s="708"/>
      <c r="M132" s="591"/>
      <c r="N132" s="475"/>
    </row>
    <row r="133" spans="2:14" ht="6" customHeight="1" thickBot="1" x14ac:dyDescent="0.25">
      <c r="B133" s="722"/>
      <c r="C133" s="723"/>
      <c r="D133" s="709"/>
      <c r="E133" s="709"/>
      <c r="F133" s="709"/>
      <c r="G133" s="709"/>
      <c r="H133" s="709"/>
      <c r="I133" s="709"/>
      <c r="J133" s="709"/>
      <c r="K133" s="709"/>
      <c r="L133" s="709"/>
      <c r="M133" s="593"/>
      <c r="N133" s="476"/>
    </row>
    <row r="134" spans="2:14" ht="15" customHeight="1" x14ac:dyDescent="0.2">
      <c r="B134" s="734" t="s">
        <v>2</v>
      </c>
      <c r="C134" s="736"/>
      <c r="D134" s="636" t="s">
        <v>142</v>
      </c>
      <c r="E134" s="712"/>
      <c r="F134" s="712"/>
      <c r="G134" s="712"/>
      <c r="H134" s="712"/>
      <c r="I134" s="712"/>
      <c r="J134" s="712"/>
      <c r="K134" s="712"/>
      <c r="L134" s="712"/>
      <c r="M134" s="637"/>
      <c r="N134" s="475"/>
    </row>
    <row r="135" spans="2:14" ht="7.5" customHeight="1" thickBot="1" x14ac:dyDescent="0.25">
      <c r="B135" s="733"/>
      <c r="C135" s="731"/>
      <c r="D135" s="592"/>
      <c r="E135" s="709"/>
      <c r="F135" s="709"/>
      <c r="G135" s="709"/>
      <c r="H135" s="709"/>
      <c r="I135" s="709"/>
      <c r="J135" s="709"/>
      <c r="K135" s="709"/>
      <c r="L135" s="709"/>
      <c r="M135" s="593"/>
      <c r="N135" s="476"/>
    </row>
    <row r="136" spans="2:14" ht="40.5" customHeight="1" thickBot="1" x14ac:dyDescent="0.25">
      <c r="B136" s="176" t="s">
        <v>11</v>
      </c>
      <c r="C136" s="456" t="s">
        <v>4</v>
      </c>
      <c r="D136" s="441" t="s">
        <v>13</v>
      </c>
      <c r="E136" s="442" t="s">
        <v>28</v>
      </c>
      <c r="F136" s="443" t="s">
        <v>5</v>
      </c>
      <c r="G136" s="443" t="s">
        <v>6</v>
      </c>
      <c r="H136" s="444" t="s">
        <v>7</v>
      </c>
      <c r="I136" s="457" t="s">
        <v>89</v>
      </c>
      <c r="J136" s="457" t="s">
        <v>8</v>
      </c>
      <c r="K136" s="445" t="s">
        <v>105</v>
      </c>
      <c r="L136" s="445" t="s">
        <v>215</v>
      </c>
      <c r="M136" s="443" t="s">
        <v>9</v>
      </c>
      <c r="N136" s="441" t="s">
        <v>10</v>
      </c>
    </row>
    <row r="137" spans="2:14" ht="39" customHeight="1" thickBot="1" x14ac:dyDescent="0.25">
      <c r="B137" s="441">
        <v>36</v>
      </c>
      <c r="C137" s="512" t="s">
        <v>143</v>
      </c>
      <c r="D137" s="494" t="s">
        <v>144</v>
      </c>
      <c r="E137" s="478">
        <f>6732.4/15</f>
        <v>448.82666666666665</v>
      </c>
      <c r="F137" s="478">
        <f>ROUND(E137*G137,0)</f>
        <v>6732</v>
      </c>
      <c r="G137" s="480">
        <v>15</v>
      </c>
      <c r="H137" s="480"/>
      <c r="I137" s="486"/>
      <c r="J137" s="478"/>
      <c r="K137" s="478"/>
      <c r="L137" s="486"/>
      <c r="M137" s="478">
        <f>F137+I137+K137</f>
        <v>6732</v>
      </c>
      <c r="N137" s="485"/>
    </row>
    <row r="138" spans="2:14" ht="30" customHeight="1" thickBot="1" x14ac:dyDescent="0.25">
      <c r="B138" s="441">
        <v>37</v>
      </c>
      <c r="C138" s="175" t="s">
        <v>155</v>
      </c>
      <c r="D138" s="494" t="s">
        <v>156</v>
      </c>
      <c r="E138" s="478">
        <v>432.16</v>
      </c>
      <c r="F138" s="478">
        <f>ROUND(E138*G138,0)</f>
        <v>6482</v>
      </c>
      <c r="G138" s="480">
        <v>15</v>
      </c>
      <c r="H138" s="480"/>
      <c r="I138" s="486"/>
      <c r="J138" s="478"/>
      <c r="K138" s="478"/>
      <c r="L138" s="486"/>
      <c r="M138" s="478">
        <f>F138+I138+K138</f>
        <v>6482</v>
      </c>
      <c r="N138" s="485"/>
    </row>
    <row r="139" spans="2:14" ht="26.25" customHeight="1" thickBot="1" x14ac:dyDescent="0.25">
      <c r="B139" s="456"/>
      <c r="C139" s="175" t="s">
        <v>129</v>
      </c>
      <c r="D139" s="250"/>
      <c r="E139" s="486"/>
      <c r="F139" s="486"/>
      <c r="G139" s="493"/>
      <c r="H139" s="493"/>
      <c r="I139" s="486"/>
      <c r="J139" s="486"/>
      <c r="K139" s="486"/>
      <c r="L139" s="486"/>
      <c r="M139" s="526">
        <f>M137+M138</f>
        <v>13214</v>
      </c>
      <c r="N139" s="491"/>
    </row>
    <row r="140" spans="2:14" ht="26.25" customHeight="1" x14ac:dyDescent="0.2">
      <c r="B140" s="504"/>
      <c r="C140" s="505"/>
      <c r="D140" s="527"/>
      <c r="E140" s="472"/>
      <c r="F140" s="472"/>
      <c r="G140" s="470"/>
      <c r="H140" s="470"/>
      <c r="I140" s="472"/>
      <c r="J140" s="472"/>
      <c r="K140" s="472"/>
      <c r="L140" s="473"/>
    </row>
    <row r="141" spans="2:14" ht="26.25" customHeight="1" x14ac:dyDescent="0.2">
      <c r="B141" s="504"/>
      <c r="C141" s="505"/>
      <c r="D141" s="527"/>
      <c r="E141" s="472"/>
      <c r="F141" s="472"/>
      <c r="G141" s="470"/>
      <c r="H141" s="470"/>
      <c r="I141" s="472"/>
      <c r="J141" s="472"/>
      <c r="K141" s="472"/>
      <c r="L141" s="473"/>
    </row>
    <row r="142" spans="2:14" ht="26.25" customHeight="1" x14ac:dyDescent="0.2">
      <c r="B142" s="504"/>
      <c r="C142" s="505"/>
      <c r="D142" s="527"/>
      <c r="E142" s="472"/>
      <c r="F142" s="472"/>
      <c r="G142" s="470"/>
      <c r="H142" s="470"/>
      <c r="I142" s="472"/>
      <c r="J142" s="472"/>
      <c r="K142" s="472"/>
      <c r="L142" s="473"/>
    </row>
    <row r="143" spans="2:14" ht="26.25" customHeight="1" x14ac:dyDescent="0.2">
      <c r="B143" s="504"/>
      <c r="C143" s="505"/>
      <c r="D143" s="527"/>
      <c r="E143" s="472"/>
      <c r="F143" s="472"/>
      <c r="G143" s="470"/>
      <c r="H143" s="470"/>
      <c r="I143" s="472"/>
      <c r="J143" s="472"/>
      <c r="K143" s="472"/>
      <c r="L143" s="473"/>
    </row>
    <row r="144" spans="2:14" ht="13.5" customHeight="1" thickBot="1" x14ac:dyDescent="0.25">
      <c r="B144" s="504"/>
      <c r="C144" s="505"/>
      <c r="D144" s="527"/>
      <c r="E144" s="472"/>
      <c r="F144" s="472"/>
      <c r="G144" s="470"/>
      <c r="H144" s="470"/>
      <c r="I144" s="472"/>
      <c r="J144" s="472"/>
      <c r="K144" s="472"/>
      <c r="L144" s="473"/>
    </row>
    <row r="145" spans="2:14" ht="3.75" hidden="1" customHeight="1" x14ac:dyDescent="0.2">
      <c r="B145" s="504"/>
      <c r="C145" s="505"/>
      <c r="D145" s="527"/>
      <c r="E145" s="472"/>
      <c r="F145" s="472"/>
      <c r="G145" s="470"/>
      <c r="H145" s="470"/>
      <c r="I145" s="472"/>
      <c r="J145" s="472"/>
      <c r="K145" s="472"/>
      <c r="L145" s="473"/>
    </row>
    <row r="146" spans="2:14" x14ac:dyDescent="0.2">
      <c r="B146" s="718"/>
      <c r="C146" s="719"/>
      <c r="D146" s="767" t="s">
        <v>0</v>
      </c>
      <c r="E146" s="767"/>
      <c r="F146" s="767"/>
      <c r="G146" s="767"/>
      <c r="H146" s="767"/>
      <c r="I146" s="767"/>
      <c r="J146" s="767"/>
      <c r="K146" s="767"/>
      <c r="L146" s="767"/>
      <c r="M146" s="768"/>
      <c r="N146" s="474"/>
    </row>
    <row r="147" spans="2:14" ht="7.5" customHeight="1" x14ac:dyDescent="0.2">
      <c r="B147" s="720"/>
      <c r="C147" s="721"/>
      <c r="D147" s="769"/>
      <c r="E147" s="769"/>
      <c r="F147" s="769"/>
      <c r="G147" s="769"/>
      <c r="H147" s="769"/>
      <c r="I147" s="769"/>
      <c r="J147" s="769"/>
      <c r="K147" s="769"/>
      <c r="L147" s="769"/>
      <c r="M147" s="770"/>
      <c r="N147" s="475"/>
    </row>
    <row r="148" spans="2:14" x14ac:dyDescent="0.2">
      <c r="B148" s="720"/>
      <c r="C148" s="721"/>
      <c r="D148" s="771" t="str">
        <f>D132</f>
        <v>PAGO QUINCENAL DEL 16 AL 31 DE JULIO DE 2025</v>
      </c>
      <c r="E148" s="771"/>
      <c r="F148" s="771"/>
      <c r="G148" s="771"/>
      <c r="H148" s="771"/>
      <c r="I148" s="771"/>
      <c r="J148" s="771"/>
      <c r="K148" s="771"/>
      <c r="L148" s="771"/>
      <c r="M148" s="772"/>
      <c r="N148" s="475"/>
    </row>
    <row r="149" spans="2:14" ht="4.5" customHeight="1" thickBot="1" x14ac:dyDescent="0.25">
      <c r="B149" s="722"/>
      <c r="C149" s="723"/>
      <c r="D149" s="773"/>
      <c r="E149" s="773"/>
      <c r="F149" s="773"/>
      <c r="G149" s="773"/>
      <c r="H149" s="773"/>
      <c r="I149" s="773"/>
      <c r="J149" s="773"/>
      <c r="K149" s="773"/>
      <c r="L149" s="773"/>
      <c r="M149" s="774"/>
      <c r="N149" s="476"/>
    </row>
    <row r="150" spans="2:14" ht="15" customHeight="1" x14ac:dyDescent="0.2">
      <c r="B150" s="734" t="s">
        <v>2</v>
      </c>
      <c r="C150" s="736"/>
      <c r="D150" s="775" t="s">
        <v>60</v>
      </c>
      <c r="E150" s="776"/>
      <c r="F150" s="776"/>
      <c r="G150" s="776"/>
      <c r="H150" s="776"/>
      <c r="I150" s="776"/>
      <c r="J150" s="776"/>
      <c r="K150" s="776"/>
      <c r="L150" s="776"/>
      <c r="M150" s="777"/>
      <c r="N150" s="475"/>
    </row>
    <row r="151" spans="2:14" ht="4.5" customHeight="1" thickBot="1" x14ac:dyDescent="0.25">
      <c r="B151" s="733"/>
      <c r="C151" s="731"/>
      <c r="D151" s="778"/>
      <c r="E151" s="773"/>
      <c r="F151" s="773"/>
      <c r="G151" s="773"/>
      <c r="H151" s="773"/>
      <c r="I151" s="773"/>
      <c r="J151" s="773"/>
      <c r="K151" s="773"/>
      <c r="L151" s="773"/>
      <c r="M151" s="774"/>
      <c r="N151" s="476"/>
    </row>
    <row r="152" spans="2:14" ht="45.75" thickBot="1" x14ac:dyDescent="0.25">
      <c r="B152" s="176" t="s">
        <v>11</v>
      </c>
      <c r="C152" s="456" t="s">
        <v>4</v>
      </c>
      <c r="D152" s="441" t="s">
        <v>13</v>
      </c>
      <c r="E152" s="442" t="s">
        <v>28</v>
      </c>
      <c r="F152" s="443" t="s">
        <v>5</v>
      </c>
      <c r="G152" s="443" t="s">
        <v>6</v>
      </c>
      <c r="H152" s="444" t="s">
        <v>7</v>
      </c>
      <c r="I152" s="457" t="s">
        <v>89</v>
      </c>
      <c r="J152" s="457" t="s">
        <v>8</v>
      </c>
      <c r="K152" s="445" t="s">
        <v>105</v>
      </c>
      <c r="L152" s="445" t="s">
        <v>215</v>
      </c>
      <c r="M152" s="443" t="s">
        <v>9</v>
      </c>
      <c r="N152" s="441" t="s">
        <v>10</v>
      </c>
    </row>
    <row r="153" spans="2:14" ht="27" customHeight="1" thickBot="1" x14ac:dyDescent="0.25">
      <c r="B153" s="460">
        <v>38</v>
      </c>
      <c r="C153" s="519" t="s">
        <v>61</v>
      </c>
      <c r="D153" s="466" t="s">
        <v>62</v>
      </c>
      <c r="E153" s="478">
        <f>5075/15</f>
        <v>338.33333333333331</v>
      </c>
      <c r="F153" s="478">
        <f t="shared" ref="F153:F158" si="21">ROUND(E153*G153,0)</f>
        <v>5075</v>
      </c>
      <c r="G153" s="509">
        <v>15</v>
      </c>
      <c r="H153" s="509"/>
      <c r="I153" s="481"/>
      <c r="J153" s="478"/>
      <c r="K153" s="508"/>
      <c r="L153" s="481"/>
      <c r="M153" s="508">
        <f t="shared" ref="M153:M158" si="22">F153+I153+K153</f>
        <v>5075</v>
      </c>
      <c r="N153" s="474"/>
    </row>
    <row r="154" spans="2:14" ht="26.25" customHeight="1" thickBot="1" x14ac:dyDescent="0.25">
      <c r="B154" s="460">
        <v>39</v>
      </c>
      <c r="C154" s="519" t="s">
        <v>224</v>
      </c>
      <c r="D154" s="466" t="s">
        <v>62</v>
      </c>
      <c r="E154" s="478">
        <v>283.33</v>
      </c>
      <c r="F154" s="478">
        <f t="shared" si="21"/>
        <v>4250</v>
      </c>
      <c r="G154" s="509">
        <v>15</v>
      </c>
      <c r="H154" s="509"/>
      <c r="I154" s="481"/>
      <c r="J154" s="478"/>
      <c r="K154" s="508"/>
      <c r="L154" s="481"/>
      <c r="M154" s="508">
        <f t="shared" si="22"/>
        <v>4250</v>
      </c>
      <c r="N154" s="474"/>
    </row>
    <row r="155" spans="2:14" ht="26.25" customHeight="1" thickBot="1" x14ac:dyDescent="0.25">
      <c r="B155" s="460">
        <v>40</v>
      </c>
      <c r="C155" s="507" t="s">
        <v>207</v>
      </c>
      <c r="D155" s="466" t="s">
        <v>62</v>
      </c>
      <c r="E155" s="478">
        <v>283.33</v>
      </c>
      <c r="F155" s="478">
        <f t="shared" si="21"/>
        <v>4250</v>
      </c>
      <c r="G155" s="509">
        <v>15</v>
      </c>
      <c r="H155" s="509"/>
      <c r="I155" s="481"/>
      <c r="J155" s="478"/>
      <c r="K155" s="508"/>
      <c r="L155" s="481"/>
      <c r="M155" s="508">
        <f t="shared" si="22"/>
        <v>4250</v>
      </c>
      <c r="N155" s="474"/>
    </row>
    <row r="156" spans="2:14" ht="22.5" customHeight="1" thickBot="1" x14ac:dyDescent="0.25">
      <c r="B156" s="460">
        <v>41</v>
      </c>
      <c r="C156" s="507" t="s">
        <v>208</v>
      </c>
      <c r="D156" s="466" t="s">
        <v>62</v>
      </c>
      <c r="E156" s="478">
        <v>283.33</v>
      </c>
      <c r="F156" s="478">
        <f t="shared" si="21"/>
        <v>4250</v>
      </c>
      <c r="G156" s="509">
        <v>15</v>
      </c>
      <c r="H156" s="509"/>
      <c r="I156" s="481"/>
      <c r="J156" s="478"/>
      <c r="K156" s="508"/>
      <c r="L156" s="481"/>
      <c r="M156" s="508">
        <f t="shared" si="22"/>
        <v>4250</v>
      </c>
      <c r="N156" s="474"/>
    </row>
    <row r="157" spans="2:14" ht="23.25" customHeight="1" thickBot="1" x14ac:dyDescent="0.25">
      <c r="B157" s="460">
        <v>42</v>
      </c>
      <c r="C157" s="507" t="s">
        <v>209</v>
      </c>
      <c r="D157" s="466" t="s">
        <v>62</v>
      </c>
      <c r="E157" s="478">
        <v>283.33</v>
      </c>
      <c r="F157" s="478">
        <f t="shared" si="21"/>
        <v>4250</v>
      </c>
      <c r="G157" s="509">
        <v>15</v>
      </c>
      <c r="H157" s="509"/>
      <c r="I157" s="481"/>
      <c r="J157" s="478"/>
      <c r="K157" s="508"/>
      <c r="L157" s="481"/>
      <c r="M157" s="508">
        <f t="shared" si="22"/>
        <v>4250</v>
      </c>
      <c r="N157" s="474"/>
    </row>
    <row r="158" spans="2:14" ht="18.75" customHeight="1" thickBot="1" x14ac:dyDescent="0.25">
      <c r="B158" s="441">
        <v>43</v>
      </c>
      <c r="C158" s="511" t="s">
        <v>140</v>
      </c>
      <c r="D158" s="494" t="s">
        <v>64</v>
      </c>
      <c r="E158" s="478">
        <f>3662.4/15</f>
        <v>244.16</v>
      </c>
      <c r="F158" s="478">
        <f t="shared" si="21"/>
        <v>3662</v>
      </c>
      <c r="G158" s="480">
        <v>15</v>
      </c>
      <c r="H158" s="480"/>
      <c r="I158" s="486"/>
      <c r="J158" s="478"/>
      <c r="K158" s="478"/>
      <c r="L158" s="486"/>
      <c r="M158" s="478">
        <f t="shared" si="22"/>
        <v>3662</v>
      </c>
      <c r="N158" s="485"/>
    </row>
    <row r="159" spans="2:14" ht="17.25" customHeight="1" thickBot="1" x14ac:dyDescent="0.25">
      <c r="B159" s="456"/>
      <c r="C159" s="484" t="s">
        <v>129</v>
      </c>
      <c r="D159" s="250"/>
      <c r="E159" s="486"/>
      <c r="F159" s="486"/>
      <c r="G159" s="493"/>
      <c r="H159" s="493"/>
      <c r="I159" s="486"/>
      <c r="J159" s="486"/>
      <c r="K159" s="486"/>
      <c r="L159" s="486"/>
      <c r="M159" s="526">
        <f>SUM(M153:M158)</f>
        <v>25737</v>
      </c>
      <c r="N159" s="491"/>
    </row>
    <row r="160" spans="2:14" ht="17.25" customHeight="1" x14ac:dyDescent="0.2">
      <c r="B160" s="504"/>
      <c r="C160" s="471"/>
      <c r="D160" s="527"/>
      <c r="E160" s="472"/>
      <c r="F160" s="472"/>
      <c r="G160" s="470"/>
      <c r="H160" s="470"/>
      <c r="I160" s="472"/>
      <c r="J160" s="472"/>
      <c r="K160" s="472"/>
      <c r="L160" s="473"/>
    </row>
    <row r="161" spans="2:14" ht="1.5" customHeight="1" thickBot="1" x14ac:dyDescent="0.25"/>
    <row r="162" spans="2:14" x14ac:dyDescent="0.2">
      <c r="B162" s="718"/>
      <c r="C162" s="719"/>
      <c r="D162" s="704" t="s">
        <v>0</v>
      </c>
      <c r="E162" s="704"/>
      <c r="F162" s="704"/>
      <c r="G162" s="704"/>
      <c r="H162" s="704"/>
      <c r="I162" s="704"/>
      <c r="J162" s="704"/>
      <c r="K162" s="704"/>
      <c r="L162" s="704"/>
      <c r="M162" s="705"/>
      <c r="N162" s="474"/>
    </row>
    <row r="163" spans="2:14" ht="5.25" customHeight="1" x14ac:dyDescent="0.2">
      <c r="B163" s="720"/>
      <c r="C163" s="721"/>
      <c r="D163" s="706"/>
      <c r="E163" s="706"/>
      <c r="F163" s="706"/>
      <c r="G163" s="706"/>
      <c r="H163" s="706"/>
      <c r="I163" s="706"/>
      <c r="J163" s="706"/>
      <c r="K163" s="706"/>
      <c r="L163" s="706"/>
      <c r="M163" s="707"/>
      <c r="N163" s="475"/>
    </row>
    <row r="164" spans="2:14" x14ac:dyDescent="0.2">
      <c r="B164" s="720"/>
      <c r="C164" s="721"/>
      <c r="D164" s="708" t="str">
        <f>D148</f>
        <v>PAGO QUINCENAL DEL 16 AL 31 DE JULIO DE 2025</v>
      </c>
      <c r="E164" s="708"/>
      <c r="F164" s="708"/>
      <c r="G164" s="708"/>
      <c r="H164" s="708"/>
      <c r="I164" s="708"/>
      <c r="J164" s="708"/>
      <c r="K164" s="708"/>
      <c r="L164" s="708"/>
      <c r="M164" s="591"/>
      <c r="N164" s="475"/>
    </row>
    <row r="165" spans="2:14" ht="12" customHeight="1" thickBot="1" x14ac:dyDescent="0.25">
      <c r="B165" s="722"/>
      <c r="C165" s="723"/>
      <c r="D165" s="709"/>
      <c r="E165" s="709"/>
      <c r="F165" s="709"/>
      <c r="G165" s="709"/>
      <c r="H165" s="709"/>
      <c r="I165" s="709"/>
      <c r="J165" s="709"/>
      <c r="K165" s="709"/>
      <c r="L165" s="709"/>
      <c r="M165" s="593"/>
      <c r="N165" s="476"/>
    </row>
    <row r="166" spans="2:14" ht="15" customHeight="1" x14ac:dyDescent="0.2">
      <c r="B166" s="734" t="s">
        <v>2</v>
      </c>
      <c r="C166" s="736"/>
      <c r="D166" s="636" t="s">
        <v>65</v>
      </c>
      <c r="E166" s="712"/>
      <c r="F166" s="712"/>
      <c r="G166" s="712"/>
      <c r="H166" s="712"/>
      <c r="I166" s="712"/>
      <c r="J166" s="712"/>
      <c r="K166" s="712"/>
      <c r="L166" s="712"/>
      <c r="M166" s="637"/>
      <c r="N166" s="475"/>
    </row>
    <row r="167" spans="2:14" ht="15.75" customHeight="1" thickBot="1" x14ac:dyDescent="0.25">
      <c r="B167" s="733"/>
      <c r="C167" s="731"/>
      <c r="D167" s="592"/>
      <c r="E167" s="709"/>
      <c r="F167" s="709"/>
      <c r="G167" s="709"/>
      <c r="H167" s="709"/>
      <c r="I167" s="709"/>
      <c r="J167" s="709"/>
      <c r="K167" s="709"/>
      <c r="L167" s="709"/>
      <c r="M167" s="593"/>
      <c r="N167" s="476"/>
    </row>
    <row r="168" spans="2:14" ht="45.75" thickBot="1" x14ac:dyDescent="0.25">
      <c r="B168" s="176" t="s">
        <v>11</v>
      </c>
      <c r="C168" s="456" t="s">
        <v>4</v>
      </c>
      <c r="D168" s="441" t="s">
        <v>13</v>
      </c>
      <c r="E168" s="442" t="s">
        <v>28</v>
      </c>
      <c r="F168" s="443" t="s">
        <v>5</v>
      </c>
      <c r="G168" s="443" t="s">
        <v>6</v>
      </c>
      <c r="H168" s="444" t="s">
        <v>7</v>
      </c>
      <c r="I168" s="442" t="s">
        <v>89</v>
      </c>
      <c r="J168" s="444" t="s">
        <v>8</v>
      </c>
      <c r="K168" s="445" t="s">
        <v>105</v>
      </c>
      <c r="L168" s="445" t="s">
        <v>215</v>
      </c>
      <c r="M168" s="443" t="s">
        <v>9</v>
      </c>
      <c r="N168" s="441" t="s">
        <v>10</v>
      </c>
    </row>
    <row r="169" spans="2:14" ht="24" customHeight="1" thickBot="1" x14ac:dyDescent="0.25">
      <c r="B169" s="460">
        <v>44</v>
      </c>
      <c r="C169" s="519" t="s">
        <v>66</v>
      </c>
      <c r="D169" s="466" t="s">
        <v>67</v>
      </c>
      <c r="E169" s="478">
        <v>330.33333333333331</v>
      </c>
      <c r="F169" s="478">
        <f>ROUND(E169*G169,0)</f>
        <v>4955</v>
      </c>
      <c r="G169" s="509">
        <v>15</v>
      </c>
      <c r="H169" s="509"/>
      <c r="I169" s="481"/>
      <c r="J169" s="498">
        <v>0</v>
      </c>
      <c r="K169" s="508">
        <f>ROUND((E169*2)*J169,0)</f>
        <v>0</v>
      </c>
      <c r="L169" s="478"/>
      <c r="M169" s="478">
        <f>F169+I169+K169</f>
        <v>4955</v>
      </c>
      <c r="N169" s="508"/>
    </row>
    <row r="170" spans="2:14" ht="21" customHeight="1" thickBot="1" x14ac:dyDescent="0.25">
      <c r="B170" s="441">
        <v>45</v>
      </c>
      <c r="C170" s="511" t="s">
        <v>68</v>
      </c>
      <c r="D170" s="494" t="s">
        <v>67</v>
      </c>
      <c r="E170" s="478">
        <v>330.33333333333331</v>
      </c>
      <c r="F170" s="478">
        <f>ROUND(E170*G170,0)</f>
        <v>4955</v>
      </c>
      <c r="G170" s="480">
        <v>15</v>
      </c>
      <c r="H170" s="480"/>
      <c r="I170" s="486"/>
      <c r="J170" s="498">
        <v>0</v>
      </c>
      <c r="K170" s="508">
        <f>ROUND((E170*2)*J170,0)</f>
        <v>0</v>
      </c>
      <c r="L170" s="481">
        <v>500</v>
      </c>
      <c r="M170" s="478">
        <f>F170+I170+K170-L170</f>
        <v>4455</v>
      </c>
      <c r="N170" s="478"/>
    </row>
    <row r="171" spans="2:14" ht="16.5" customHeight="1" thickBot="1" x14ac:dyDescent="0.25">
      <c r="B171" s="513"/>
      <c r="C171" s="484" t="s">
        <v>129</v>
      </c>
      <c r="D171" s="737"/>
      <c r="E171" s="738"/>
      <c r="F171" s="738"/>
      <c r="G171" s="738"/>
      <c r="H171" s="738"/>
      <c r="I171" s="738"/>
      <c r="J171" s="738"/>
      <c r="K171" s="739"/>
      <c r="L171" s="515"/>
      <c r="M171" s="528">
        <f>M170+M169</f>
        <v>9410</v>
      </c>
      <c r="N171" s="485"/>
    </row>
    <row r="172" spans="2:14" ht="16.5" customHeight="1" x14ac:dyDescent="0.2">
      <c r="C172" s="471"/>
      <c r="D172" s="470"/>
      <c r="E172" s="470"/>
      <c r="F172" s="470"/>
      <c r="G172" s="470"/>
      <c r="H172" s="470"/>
      <c r="I172" s="470"/>
      <c r="J172" s="470"/>
      <c r="K172" s="470"/>
      <c r="L172" s="516"/>
      <c r="M172" s="510"/>
    </row>
    <row r="173" spans="2:14" ht="16.5" customHeight="1" x14ac:dyDescent="0.2">
      <c r="C173" s="471"/>
      <c r="D173" s="470"/>
      <c r="E173" s="470"/>
      <c r="F173" s="470"/>
      <c r="G173" s="470"/>
      <c r="H173" s="470"/>
      <c r="I173" s="470"/>
      <c r="J173" s="470"/>
      <c r="K173" s="470"/>
      <c r="L173" s="516"/>
      <c r="M173" s="510"/>
    </row>
    <row r="174" spans="2:14" ht="24" customHeight="1" thickBot="1" x14ac:dyDescent="0.25">
      <c r="F174" s="518"/>
    </row>
    <row r="175" spans="2:14" x14ac:dyDescent="0.2">
      <c r="B175" s="718"/>
      <c r="C175" s="719"/>
      <c r="D175" s="704" t="s">
        <v>0</v>
      </c>
      <c r="E175" s="704"/>
      <c r="F175" s="704"/>
      <c r="G175" s="704"/>
      <c r="H175" s="704"/>
      <c r="I175" s="704"/>
      <c r="J175" s="704"/>
      <c r="K175" s="704"/>
      <c r="L175" s="704"/>
      <c r="M175" s="705"/>
      <c r="N175" s="474"/>
    </row>
    <row r="176" spans="2:14" ht="5.25" customHeight="1" x14ac:dyDescent="0.2">
      <c r="B176" s="720"/>
      <c r="C176" s="721"/>
      <c r="D176" s="706"/>
      <c r="E176" s="706"/>
      <c r="F176" s="706"/>
      <c r="G176" s="706"/>
      <c r="H176" s="706"/>
      <c r="I176" s="706"/>
      <c r="J176" s="706"/>
      <c r="K176" s="706"/>
      <c r="L176" s="706"/>
      <c r="M176" s="707"/>
      <c r="N176" s="475"/>
    </row>
    <row r="177" spans="2:14" ht="18" customHeight="1" x14ac:dyDescent="0.2">
      <c r="B177" s="720"/>
      <c r="C177" s="721"/>
      <c r="D177" s="708" t="str">
        <f>D148</f>
        <v>PAGO QUINCENAL DEL 16 AL 31 DE JULIO DE 2025</v>
      </c>
      <c r="E177" s="708"/>
      <c r="F177" s="708"/>
      <c r="G177" s="708"/>
      <c r="H177" s="708"/>
      <c r="I177" s="708"/>
      <c r="J177" s="708"/>
      <c r="K177" s="708"/>
      <c r="L177" s="708"/>
      <c r="M177" s="591"/>
      <c r="N177" s="475"/>
    </row>
    <row r="178" spans="2:14" ht="5.25" customHeight="1" thickBot="1" x14ac:dyDescent="0.25">
      <c r="B178" s="722"/>
      <c r="C178" s="723"/>
      <c r="D178" s="709"/>
      <c r="E178" s="709"/>
      <c r="F178" s="709"/>
      <c r="G178" s="709"/>
      <c r="H178" s="709"/>
      <c r="I178" s="709"/>
      <c r="J178" s="709"/>
      <c r="K178" s="709"/>
      <c r="L178" s="709"/>
      <c r="M178" s="593"/>
      <c r="N178" s="476"/>
    </row>
    <row r="179" spans="2:14" ht="15" customHeight="1" x14ac:dyDescent="0.2">
      <c r="B179" s="734" t="s">
        <v>2</v>
      </c>
      <c r="C179" s="736"/>
      <c r="D179" s="636" t="s">
        <v>69</v>
      </c>
      <c r="E179" s="712"/>
      <c r="F179" s="712"/>
      <c r="G179" s="712"/>
      <c r="H179" s="712"/>
      <c r="I179" s="712"/>
      <c r="J179" s="712"/>
      <c r="K179" s="712"/>
      <c r="L179" s="712"/>
      <c r="M179" s="637"/>
      <c r="N179" s="475"/>
    </row>
    <row r="180" spans="2:14" ht="8.25" customHeight="1" thickBot="1" x14ac:dyDescent="0.25">
      <c r="B180" s="733"/>
      <c r="C180" s="731"/>
      <c r="D180" s="592"/>
      <c r="E180" s="709"/>
      <c r="F180" s="709"/>
      <c r="G180" s="709"/>
      <c r="H180" s="709"/>
      <c r="I180" s="709"/>
      <c r="J180" s="709"/>
      <c r="K180" s="709"/>
      <c r="L180" s="709"/>
      <c r="M180" s="593"/>
      <c r="N180" s="476"/>
    </row>
    <row r="181" spans="2:14" ht="40.5" customHeight="1" thickBot="1" x14ac:dyDescent="0.25">
      <c r="B181" s="176" t="s">
        <v>11</v>
      </c>
      <c r="C181" s="456" t="s">
        <v>4</v>
      </c>
      <c r="D181" s="441" t="s">
        <v>13</v>
      </c>
      <c r="E181" s="442" t="s">
        <v>28</v>
      </c>
      <c r="F181" s="443" t="s">
        <v>5</v>
      </c>
      <c r="G181" s="443" t="s">
        <v>6</v>
      </c>
      <c r="H181" s="444" t="s">
        <v>7</v>
      </c>
      <c r="I181" s="443" t="s">
        <v>89</v>
      </c>
      <c r="J181" s="443" t="s">
        <v>8</v>
      </c>
      <c r="K181" s="445" t="s">
        <v>105</v>
      </c>
      <c r="L181" s="445" t="s">
        <v>215</v>
      </c>
      <c r="M181" s="443" t="s">
        <v>9</v>
      </c>
      <c r="N181" s="441" t="s">
        <v>10</v>
      </c>
    </row>
    <row r="182" spans="2:14" ht="28.5" customHeight="1" thickBot="1" x14ac:dyDescent="0.25">
      <c r="B182" s="444">
        <v>46</v>
      </c>
      <c r="C182" s="529" t="s">
        <v>157</v>
      </c>
      <c r="D182" s="444" t="s">
        <v>87</v>
      </c>
      <c r="E182" s="443">
        <v>319.2</v>
      </c>
      <c r="F182" s="478">
        <f>ROUND(E182*G182,0)</f>
        <v>4788</v>
      </c>
      <c r="G182" s="509">
        <v>15</v>
      </c>
      <c r="H182" s="509"/>
      <c r="I182" s="481"/>
      <c r="J182" s="478"/>
      <c r="K182" s="508"/>
      <c r="L182" s="481"/>
      <c r="M182" s="508">
        <f>F182+I182+K182</f>
        <v>4788</v>
      </c>
      <c r="N182" s="460"/>
    </row>
    <row r="183" spans="2:14" ht="28.5" customHeight="1" thickBot="1" x14ac:dyDescent="0.25">
      <c r="B183" s="460">
        <v>47</v>
      </c>
      <c r="C183" s="507" t="s">
        <v>148</v>
      </c>
      <c r="D183" s="466" t="s">
        <v>141</v>
      </c>
      <c r="E183" s="508">
        <v>460</v>
      </c>
      <c r="F183" s="478">
        <f>ROUND(E183*G183,0)</f>
        <v>6900</v>
      </c>
      <c r="G183" s="509">
        <v>15</v>
      </c>
      <c r="H183" s="509"/>
      <c r="I183" s="481"/>
      <c r="J183" s="478"/>
      <c r="K183" s="508"/>
      <c r="L183" s="481"/>
      <c r="M183" s="508">
        <f>F183+I183+K183</f>
        <v>6900</v>
      </c>
      <c r="N183" s="474"/>
    </row>
    <row r="184" spans="2:14" ht="17.25" customHeight="1" thickBot="1" x14ac:dyDescent="0.25">
      <c r="B184" s="456"/>
      <c r="C184" s="175" t="s">
        <v>129</v>
      </c>
      <c r="D184" s="685"/>
      <c r="E184" s="686"/>
      <c r="F184" s="686"/>
      <c r="G184" s="686"/>
      <c r="H184" s="686"/>
      <c r="I184" s="686"/>
      <c r="J184" s="686"/>
      <c r="K184" s="687"/>
      <c r="L184" s="467"/>
      <c r="M184" s="526">
        <f>M183+M182</f>
        <v>11688</v>
      </c>
      <c r="N184" s="491"/>
    </row>
    <row r="185" spans="2:14" ht="12" thickBot="1" x14ac:dyDescent="0.25"/>
    <row r="186" spans="2:14" x14ac:dyDescent="0.2">
      <c r="B186" s="718"/>
      <c r="C186" s="719"/>
      <c r="D186" s="704" t="s">
        <v>0</v>
      </c>
      <c r="E186" s="704"/>
      <c r="F186" s="704"/>
      <c r="G186" s="704"/>
      <c r="H186" s="704"/>
      <c r="I186" s="704"/>
      <c r="J186" s="704"/>
      <c r="K186" s="704"/>
      <c r="L186" s="704"/>
      <c r="M186" s="705"/>
      <c r="N186" s="474"/>
    </row>
    <row r="187" spans="2:14" x14ac:dyDescent="0.2">
      <c r="B187" s="720"/>
      <c r="C187" s="721"/>
      <c r="D187" s="706"/>
      <c r="E187" s="706"/>
      <c r="F187" s="706"/>
      <c r="G187" s="706"/>
      <c r="H187" s="706"/>
      <c r="I187" s="706"/>
      <c r="J187" s="706"/>
      <c r="K187" s="706"/>
      <c r="L187" s="706"/>
      <c r="M187" s="707"/>
      <c r="N187" s="475"/>
    </row>
    <row r="188" spans="2:14" x14ac:dyDescent="0.2">
      <c r="B188" s="720"/>
      <c r="C188" s="721"/>
      <c r="D188" s="708" t="str">
        <f>D177</f>
        <v>PAGO QUINCENAL DEL 16 AL 31 DE JULIO DE 2025</v>
      </c>
      <c r="E188" s="708"/>
      <c r="F188" s="708"/>
      <c r="G188" s="708"/>
      <c r="H188" s="708"/>
      <c r="I188" s="708"/>
      <c r="J188" s="708"/>
      <c r="K188" s="708"/>
      <c r="L188" s="708"/>
      <c r="M188" s="591"/>
      <c r="N188" s="475"/>
    </row>
    <row r="189" spans="2:14" ht="19.5" customHeight="1" thickBot="1" x14ac:dyDescent="0.25">
      <c r="B189" s="722"/>
      <c r="C189" s="723"/>
      <c r="D189" s="709"/>
      <c r="E189" s="709"/>
      <c r="F189" s="709"/>
      <c r="G189" s="709"/>
      <c r="H189" s="709"/>
      <c r="I189" s="709"/>
      <c r="J189" s="709"/>
      <c r="K189" s="709"/>
      <c r="L189" s="709"/>
      <c r="M189" s="593"/>
      <c r="N189" s="476"/>
    </row>
    <row r="190" spans="2:14" ht="15" customHeight="1" x14ac:dyDescent="0.2">
      <c r="B190" s="734" t="s">
        <v>2</v>
      </c>
      <c r="C190" s="736"/>
      <c r="D190" s="636" t="s">
        <v>79</v>
      </c>
      <c r="E190" s="712"/>
      <c r="F190" s="712"/>
      <c r="G190" s="712"/>
      <c r="H190" s="712"/>
      <c r="I190" s="712"/>
      <c r="J190" s="712"/>
      <c r="K190" s="712"/>
      <c r="L190" s="712"/>
      <c r="M190" s="637"/>
      <c r="N190" s="475"/>
    </row>
    <row r="191" spans="2:14" ht="15.75" customHeight="1" thickBot="1" x14ac:dyDescent="0.25">
      <c r="B191" s="733"/>
      <c r="C191" s="731"/>
      <c r="D191" s="592"/>
      <c r="E191" s="709"/>
      <c r="F191" s="709"/>
      <c r="G191" s="709"/>
      <c r="H191" s="709"/>
      <c r="I191" s="709"/>
      <c r="J191" s="709"/>
      <c r="K191" s="709"/>
      <c r="L191" s="709"/>
      <c r="M191" s="593"/>
      <c r="N191" s="476"/>
    </row>
    <row r="192" spans="2:14" ht="45.75" thickBot="1" x14ac:dyDescent="0.25">
      <c r="B192" s="176" t="s">
        <v>11</v>
      </c>
      <c r="C192" s="456" t="s">
        <v>4</v>
      </c>
      <c r="D192" s="441" t="s">
        <v>13</v>
      </c>
      <c r="E192" s="442" t="s">
        <v>28</v>
      </c>
      <c r="F192" s="443" t="s">
        <v>5</v>
      </c>
      <c r="G192" s="443" t="s">
        <v>6</v>
      </c>
      <c r="H192" s="444" t="s">
        <v>7</v>
      </c>
      <c r="I192" s="457" t="s">
        <v>89</v>
      </c>
      <c r="J192" s="457" t="s">
        <v>8</v>
      </c>
      <c r="K192" s="445" t="s">
        <v>105</v>
      </c>
      <c r="L192" s="445" t="s">
        <v>215</v>
      </c>
      <c r="M192" s="443" t="s">
        <v>9</v>
      </c>
      <c r="N192" s="441" t="s">
        <v>10</v>
      </c>
    </row>
    <row r="193" spans="2:14" ht="34.5" thickBot="1" x14ac:dyDescent="0.25">
      <c r="B193" s="441">
        <v>48</v>
      </c>
      <c r="C193" s="531" t="s">
        <v>75</v>
      </c>
      <c r="D193" s="494" t="s">
        <v>80</v>
      </c>
      <c r="E193" s="478">
        <v>338.4</v>
      </c>
      <c r="F193" s="478">
        <f>ROUND(E193*G193,0)</f>
        <v>5076</v>
      </c>
      <c r="G193" s="480">
        <v>15</v>
      </c>
      <c r="H193" s="480"/>
      <c r="I193" s="486"/>
      <c r="J193" s="478"/>
      <c r="K193" s="478"/>
      <c r="L193" s="486">
        <v>1000</v>
      </c>
      <c r="M193" s="478">
        <f>F193+I193+K193-L193</f>
        <v>4076</v>
      </c>
      <c r="N193" s="485"/>
    </row>
    <row r="194" spans="2:14" ht="15" customHeight="1" thickBot="1" x14ac:dyDescent="0.25">
      <c r="B194" s="513"/>
      <c r="C194" s="484" t="s">
        <v>129</v>
      </c>
      <c r="D194" s="737"/>
      <c r="E194" s="738"/>
      <c r="F194" s="738"/>
      <c r="G194" s="738"/>
      <c r="H194" s="738"/>
      <c r="I194" s="738"/>
      <c r="J194" s="738"/>
      <c r="K194" s="739"/>
      <c r="L194" s="514"/>
      <c r="M194" s="515">
        <f>M193</f>
        <v>4076</v>
      </c>
      <c r="N194" s="491"/>
    </row>
    <row r="195" spans="2:14" ht="15" customHeight="1" x14ac:dyDescent="0.2">
      <c r="C195" s="471"/>
      <c r="D195" s="470"/>
      <c r="E195" s="470"/>
      <c r="F195" s="470"/>
      <c r="G195" s="470"/>
      <c r="H195" s="470"/>
      <c r="I195" s="470"/>
      <c r="J195" s="470"/>
      <c r="K195" s="470"/>
      <c r="L195" s="516"/>
    </row>
    <row r="196" spans="2:14" ht="15" customHeight="1" x14ac:dyDescent="0.2">
      <c r="C196" s="471"/>
      <c r="D196" s="470"/>
      <c r="E196" s="470"/>
      <c r="F196" s="470"/>
      <c r="G196" s="470"/>
      <c r="H196" s="470"/>
      <c r="I196" s="470"/>
      <c r="J196" s="470"/>
      <c r="K196" s="470"/>
      <c r="L196" s="516"/>
    </row>
    <row r="197" spans="2:14" ht="15" customHeight="1" x14ac:dyDescent="0.2">
      <c r="C197" s="471"/>
      <c r="D197" s="470"/>
      <c r="E197" s="470"/>
      <c r="F197" s="470"/>
      <c r="G197" s="470"/>
      <c r="H197" s="470"/>
      <c r="I197" s="470"/>
      <c r="J197" s="470"/>
      <c r="K197" s="470"/>
      <c r="L197" s="516"/>
    </row>
    <row r="198" spans="2:14" ht="15" customHeight="1" x14ac:dyDescent="0.2">
      <c r="C198" s="471"/>
      <c r="D198" s="470"/>
      <c r="E198" s="470"/>
      <c r="F198" s="470"/>
      <c r="G198" s="470"/>
      <c r="H198" s="470"/>
      <c r="I198" s="470"/>
      <c r="J198" s="470"/>
      <c r="K198" s="470"/>
      <c r="L198" s="516"/>
    </row>
    <row r="199" spans="2:14" ht="15" customHeight="1" x14ac:dyDescent="0.2">
      <c r="C199" s="471"/>
      <c r="D199" s="470"/>
      <c r="E199" s="470"/>
      <c r="F199" s="470"/>
      <c r="G199" s="470"/>
      <c r="H199" s="470"/>
      <c r="I199" s="470"/>
      <c r="J199" s="470"/>
      <c r="K199" s="470"/>
      <c r="L199" s="516"/>
    </row>
    <row r="200" spans="2:14" ht="15" customHeight="1" x14ac:dyDescent="0.2">
      <c r="C200" s="471"/>
      <c r="D200" s="470"/>
      <c r="E200" s="470"/>
      <c r="F200" s="470"/>
      <c r="G200" s="470"/>
      <c r="H200" s="470"/>
      <c r="I200" s="470"/>
      <c r="J200" s="470"/>
      <c r="K200" s="470"/>
      <c r="L200" s="516"/>
    </row>
    <row r="201" spans="2:14" ht="15" customHeight="1" x14ac:dyDescent="0.2">
      <c r="C201" s="471"/>
      <c r="D201" s="470"/>
      <c r="E201" s="470"/>
      <c r="F201" s="470"/>
      <c r="G201" s="470"/>
      <c r="H201" s="470"/>
      <c r="I201" s="470"/>
      <c r="J201" s="470"/>
      <c r="K201" s="470"/>
      <c r="L201" s="516"/>
    </row>
    <row r="202" spans="2:14" ht="15" customHeight="1" x14ac:dyDescent="0.2">
      <c r="C202" s="471"/>
      <c r="D202" s="470"/>
      <c r="E202" s="470"/>
      <c r="F202" s="470"/>
      <c r="G202" s="470"/>
      <c r="H202" s="470"/>
      <c r="I202" s="470"/>
      <c r="J202" s="470"/>
      <c r="K202" s="470"/>
      <c r="L202" s="516"/>
    </row>
    <row r="203" spans="2:14" ht="15" customHeight="1" x14ac:dyDescent="0.2">
      <c r="C203" s="471"/>
      <c r="D203" s="470"/>
      <c r="E203" s="470"/>
      <c r="F203" s="470"/>
      <c r="G203" s="470"/>
      <c r="H203" s="470"/>
      <c r="I203" s="470"/>
      <c r="J203" s="470"/>
      <c r="K203" s="470"/>
      <c r="L203" s="516"/>
    </row>
    <row r="204" spans="2:14" ht="10.5" customHeight="1" thickBot="1" x14ac:dyDescent="0.25"/>
    <row r="205" spans="2:14" x14ac:dyDescent="0.2">
      <c r="B205" s="718"/>
      <c r="C205" s="719"/>
      <c r="D205" s="704" t="s">
        <v>0</v>
      </c>
      <c r="E205" s="704"/>
      <c r="F205" s="704"/>
      <c r="G205" s="704"/>
      <c r="H205" s="704"/>
      <c r="I205" s="704"/>
      <c r="J205" s="704"/>
      <c r="K205" s="704"/>
      <c r="L205" s="704"/>
      <c r="M205" s="705"/>
      <c r="N205" s="474"/>
    </row>
    <row r="206" spans="2:14" x14ac:dyDescent="0.2">
      <c r="B206" s="720"/>
      <c r="C206" s="721"/>
      <c r="D206" s="706"/>
      <c r="E206" s="706"/>
      <c r="F206" s="706"/>
      <c r="G206" s="706"/>
      <c r="H206" s="706"/>
      <c r="I206" s="706"/>
      <c r="J206" s="706"/>
      <c r="K206" s="706"/>
      <c r="L206" s="706"/>
      <c r="M206" s="707"/>
      <c r="N206" s="475"/>
    </row>
    <row r="207" spans="2:14" x14ac:dyDescent="0.2">
      <c r="B207" s="720"/>
      <c r="C207" s="721"/>
      <c r="D207" s="708" t="str">
        <f>D188</f>
        <v>PAGO QUINCENAL DEL 16 AL 31 DE JULIO DE 2025</v>
      </c>
      <c r="E207" s="708"/>
      <c r="F207" s="708"/>
      <c r="G207" s="708"/>
      <c r="H207" s="708"/>
      <c r="I207" s="708"/>
      <c r="J207" s="708"/>
      <c r="K207" s="708"/>
      <c r="L207" s="708"/>
      <c r="M207" s="591"/>
      <c r="N207" s="475"/>
    </row>
    <row r="208" spans="2:14" ht="13.5" customHeight="1" thickBot="1" x14ac:dyDescent="0.25">
      <c r="B208" s="722"/>
      <c r="C208" s="723"/>
      <c r="D208" s="709"/>
      <c r="E208" s="709"/>
      <c r="F208" s="709"/>
      <c r="G208" s="709"/>
      <c r="H208" s="709"/>
      <c r="I208" s="709"/>
      <c r="J208" s="709"/>
      <c r="K208" s="709"/>
      <c r="L208" s="709"/>
      <c r="M208" s="593"/>
      <c r="N208" s="476"/>
    </row>
    <row r="209" spans="2:14" ht="15" customHeight="1" x14ac:dyDescent="0.2">
      <c r="B209" s="734" t="s">
        <v>2</v>
      </c>
      <c r="C209" s="736"/>
      <c r="D209" s="636" t="s">
        <v>76</v>
      </c>
      <c r="E209" s="712"/>
      <c r="F209" s="712"/>
      <c r="G209" s="712"/>
      <c r="H209" s="712"/>
      <c r="I209" s="712"/>
      <c r="J209" s="712"/>
      <c r="K209" s="712"/>
      <c r="L209" s="712"/>
      <c r="M209" s="637"/>
      <c r="N209" s="475"/>
    </row>
    <row r="210" spans="2:14" ht="15.75" customHeight="1" thickBot="1" x14ac:dyDescent="0.25">
      <c r="B210" s="733"/>
      <c r="C210" s="731"/>
      <c r="D210" s="592"/>
      <c r="E210" s="709"/>
      <c r="F210" s="709"/>
      <c r="G210" s="709"/>
      <c r="H210" s="709"/>
      <c r="I210" s="709"/>
      <c r="J210" s="709"/>
      <c r="K210" s="709"/>
      <c r="L210" s="709"/>
      <c r="M210" s="593"/>
      <c r="N210" s="476"/>
    </row>
    <row r="211" spans="2:14" ht="36.75" customHeight="1" thickBot="1" x14ac:dyDescent="0.25">
      <c r="B211" s="176" t="s">
        <v>11</v>
      </c>
      <c r="C211" s="456" t="s">
        <v>4</v>
      </c>
      <c r="D211" s="441" t="s">
        <v>13</v>
      </c>
      <c r="E211" s="442" t="s">
        <v>28</v>
      </c>
      <c r="F211" s="443" t="s">
        <v>5</v>
      </c>
      <c r="G211" s="443" t="s">
        <v>6</v>
      </c>
      <c r="H211" s="444" t="s">
        <v>7</v>
      </c>
      <c r="I211" s="457" t="s">
        <v>89</v>
      </c>
      <c r="J211" s="457" t="s">
        <v>8</v>
      </c>
      <c r="K211" s="445" t="s">
        <v>105</v>
      </c>
      <c r="L211" s="445" t="s">
        <v>215</v>
      </c>
      <c r="M211" s="443" t="s">
        <v>9</v>
      </c>
      <c r="N211" s="441" t="s">
        <v>10</v>
      </c>
    </row>
    <row r="212" spans="2:14" ht="23.25" thickBot="1" x14ac:dyDescent="0.25">
      <c r="B212" s="441">
        <v>49</v>
      </c>
      <c r="C212" s="531" t="s">
        <v>77</v>
      </c>
      <c r="D212" s="494" t="s">
        <v>76</v>
      </c>
      <c r="E212" s="478">
        <f>6347.25/15</f>
        <v>423.15</v>
      </c>
      <c r="F212" s="478">
        <f>ROUND(E212*G212,0)</f>
        <v>6347</v>
      </c>
      <c r="G212" s="480">
        <v>15</v>
      </c>
      <c r="H212" s="480"/>
      <c r="I212" s="486"/>
      <c r="J212" s="478"/>
      <c r="K212" s="478"/>
      <c r="L212" s="486"/>
      <c r="M212" s="478">
        <f>F212+I212+K212</f>
        <v>6347</v>
      </c>
      <c r="N212" s="485"/>
    </row>
    <row r="213" spans="2:14" ht="18.75" customHeight="1" thickBot="1" x14ac:dyDescent="0.25">
      <c r="B213" s="513"/>
      <c r="C213" s="484" t="s">
        <v>131</v>
      </c>
      <c r="D213" s="737"/>
      <c r="E213" s="738"/>
      <c r="F213" s="738"/>
      <c r="G213" s="738"/>
      <c r="H213" s="738"/>
      <c r="I213" s="738"/>
      <c r="J213" s="738"/>
      <c r="K213" s="739"/>
      <c r="L213" s="514"/>
      <c r="M213" s="515">
        <f>M212</f>
        <v>6347</v>
      </c>
      <c r="N213" s="491"/>
    </row>
    <row r="214" spans="2:14" ht="18.75" customHeight="1" x14ac:dyDescent="0.2">
      <c r="C214" s="471"/>
      <c r="D214" s="470"/>
      <c r="E214" s="470"/>
      <c r="F214" s="470"/>
      <c r="G214" s="470"/>
      <c r="H214" s="470"/>
      <c r="I214" s="470"/>
      <c r="J214" s="470"/>
      <c r="K214" s="470"/>
      <c r="L214" s="516"/>
    </row>
    <row r="215" spans="2:14" ht="6" customHeight="1" thickBot="1" x14ac:dyDescent="0.25"/>
    <row r="216" spans="2:14" x14ac:dyDescent="0.2">
      <c r="B216" s="718"/>
      <c r="C216" s="719"/>
      <c r="D216" s="704" t="s">
        <v>0</v>
      </c>
      <c r="E216" s="704"/>
      <c r="F216" s="704"/>
      <c r="G216" s="704"/>
      <c r="H216" s="704"/>
      <c r="I216" s="704"/>
      <c r="J216" s="704"/>
      <c r="K216" s="704"/>
      <c r="L216" s="704"/>
      <c r="M216" s="705"/>
      <c r="N216" s="474"/>
    </row>
    <row r="217" spans="2:14" x14ac:dyDescent="0.2">
      <c r="B217" s="720"/>
      <c r="C217" s="721"/>
      <c r="D217" s="706"/>
      <c r="E217" s="706"/>
      <c r="F217" s="706"/>
      <c r="G217" s="706"/>
      <c r="H217" s="706"/>
      <c r="I217" s="706"/>
      <c r="J217" s="706"/>
      <c r="K217" s="706"/>
      <c r="L217" s="706"/>
      <c r="M217" s="707"/>
      <c r="N217" s="475"/>
    </row>
    <row r="218" spans="2:14" x14ac:dyDescent="0.2">
      <c r="B218" s="720"/>
      <c r="C218" s="721"/>
      <c r="D218" s="708" t="str">
        <f>D207</f>
        <v>PAGO QUINCENAL DEL 16 AL 31 DE JULIO DE 2025</v>
      </c>
      <c r="E218" s="708"/>
      <c r="F218" s="708"/>
      <c r="G218" s="708"/>
      <c r="H218" s="708"/>
      <c r="I218" s="708"/>
      <c r="J218" s="708"/>
      <c r="K218" s="708"/>
      <c r="L218" s="708"/>
      <c r="M218" s="591"/>
      <c r="N218" s="475"/>
    </row>
    <row r="219" spans="2:14" ht="18" customHeight="1" thickBot="1" x14ac:dyDescent="0.25">
      <c r="B219" s="722"/>
      <c r="C219" s="723"/>
      <c r="D219" s="709"/>
      <c r="E219" s="709"/>
      <c r="F219" s="709"/>
      <c r="G219" s="709"/>
      <c r="H219" s="709"/>
      <c r="I219" s="709"/>
      <c r="J219" s="709"/>
      <c r="K219" s="709"/>
      <c r="L219" s="709"/>
      <c r="M219" s="593"/>
      <c r="N219" s="476"/>
    </row>
    <row r="220" spans="2:14" ht="15" customHeight="1" x14ac:dyDescent="0.2">
      <c r="B220" s="734" t="s">
        <v>2</v>
      </c>
      <c r="C220" s="736"/>
      <c r="D220" s="636" t="s">
        <v>78</v>
      </c>
      <c r="E220" s="712"/>
      <c r="F220" s="712"/>
      <c r="G220" s="712"/>
      <c r="H220" s="712"/>
      <c r="I220" s="712"/>
      <c r="J220" s="712"/>
      <c r="K220" s="712"/>
      <c r="L220" s="712"/>
      <c r="M220" s="637"/>
      <c r="N220" s="475"/>
    </row>
    <row r="221" spans="2:14" ht="15.75" customHeight="1" thickBot="1" x14ac:dyDescent="0.25">
      <c r="B221" s="733"/>
      <c r="C221" s="731"/>
      <c r="D221" s="592"/>
      <c r="E221" s="709"/>
      <c r="F221" s="709"/>
      <c r="G221" s="709"/>
      <c r="H221" s="709"/>
      <c r="I221" s="709"/>
      <c r="J221" s="709"/>
      <c r="K221" s="709"/>
      <c r="L221" s="709"/>
      <c r="M221" s="593"/>
      <c r="N221" s="476"/>
    </row>
    <row r="222" spans="2:14" ht="34.5" customHeight="1" thickBot="1" x14ac:dyDescent="0.25">
      <c r="B222" s="175" t="s">
        <v>11</v>
      </c>
      <c r="C222" s="456" t="s">
        <v>4</v>
      </c>
      <c r="D222" s="441" t="s">
        <v>13</v>
      </c>
      <c r="E222" s="442" t="s">
        <v>28</v>
      </c>
      <c r="F222" s="443" t="s">
        <v>5</v>
      </c>
      <c r="G222" s="443" t="s">
        <v>6</v>
      </c>
      <c r="H222" s="444" t="s">
        <v>7</v>
      </c>
      <c r="I222" s="457" t="s">
        <v>89</v>
      </c>
      <c r="J222" s="457" t="s">
        <v>8</v>
      </c>
      <c r="K222" s="445" t="s">
        <v>105</v>
      </c>
      <c r="L222" s="445" t="s">
        <v>215</v>
      </c>
      <c r="M222" s="443" t="s">
        <v>9</v>
      </c>
      <c r="N222" s="441" t="s">
        <v>10</v>
      </c>
    </row>
    <row r="223" spans="2:14" ht="23.25" thickBot="1" x14ac:dyDescent="0.25">
      <c r="B223" s="441">
        <v>50</v>
      </c>
      <c r="C223" s="532" t="s">
        <v>81</v>
      </c>
      <c r="D223" s="494" t="s">
        <v>82</v>
      </c>
      <c r="E223" s="478">
        <v>319.2</v>
      </c>
      <c r="F223" s="478">
        <f>ROUND(E223*G223,0)</f>
        <v>4788</v>
      </c>
      <c r="G223" s="480">
        <v>15</v>
      </c>
      <c r="H223" s="480"/>
      <c r="I223" s="517"/>
      <c r="J223" s="478"/>
      <c r="K223" s="485"/>
      <c r="L223" s="517"/>
      <c r="M223" s="478">
        <f>F223+I223+K223</f>
        <v>4788</v>
      </c>
      <c r="N223" s="485"/>
    </row>
    <row r="224" spans="2:14" ht="16.5" customHeight="1" thickBot="1" x14ac:dyDescent="0.25">
      <c r="B224" s="513"/>
      <c r="C224" s="484" t="s">
        <v>129</v>
      </c>
      <c r="D224" s="737"/>
      <c r="E224" s="738"/>
      <c r="F224" s="738"/>
      <c r="G224" s="738"/>
      <c r="H224" s="738"/>
      <c r="I224" s="738"/>
      <c r="J224" s="738"/>
      <c r="K224" s="739"/>
      <c r="L224" s="493"/>
      <c r="M224" s="515">
        <f>M223</f>
        <v>4788</v>
      </c>
      <c r="N224" s="491"/>
    </row>
    <row r="225" spans="2:14" ht="16.5" customHeight="1" x14ac:dyDescent="0.2">
      <c r="C225" s="471"/>
      <c r="D225" s="470"/>
      <c r="E225" s="470"/>
      <c r="F225" s="470"/>
      <c r="G225" s="470"/>
      <c r="H225" s="470"/>
      <c r="I225" s="470"/>
      <c r="J225" s="470"/>
      <c r="K225" s="470"/>
      <c r="L225" s="516"/>
    </row>
    <row r="226" spans="2:14" ht="6.75" customHeight="1" thickBot="1" x14ac:dyDescent="0.25">
      <c r="C226" s="471"/>
      <c r="D226" s="470"/>
      <c r="E226" s="470"/>
      <c r="F226" s="470"/>
      <c r="G226" s="470"/>
      <c r="H226" s="470"/>
      <c r="I226" s="470"/>
      <c r="J226" s="470"/>
      <c r="K226" s="470"/>
      <c r="L226" s="516"/>
    </row>
    <row r="227" spans="2:14" ht="12" customHeight="1" x14ac:dyDescent="0.2">
      <c r="B227" s="718"/>
      <c r="C227" s="719"/>
      <c r="D227" s="704" t="s">
        <v>0</v>
      </c>
      <c r="E227" s="704"/>
      <c r="F227" s="704"/>
      <c r="G227" s="704"/>
      <c r="H227" s="704"/>
      <c r="I227" s="704"/>
      <c r="J227" s="704"/>
      <c r="K227" s="704"/>
      <c r="L227" s="704"/>
      <c r="M227" s="705"/>
      <c r="N227" s="474"/>
    </row>
    <row r="228" spans="2:14" x14ac:dyDescent="0.2">
      <c r="B228" s="720"/>
      <c r="C228" s="721"/>
      <c r="D228" s="706"/>
      <c r="E228" s="706"/>
      <c r="F228" s="706"/>
      <c r="G228" s="706"/>
      <c r="H228" s="706"/>
      <c r="I228" s="706"/>
      <c r="J228" s="706"/>
      <c r="K228" s="706"/>
      <c r="L228" s="706"/>
      <c r="M228" s="707"/>
      <c r="N228" s="475"/>
    </row>
    <row r="229" spans="2:14" x14ac:dyDescent="0.2">
      <c r="B229" s="720"/>
      <c r="C229" s="721"/>
      <c r="D229" s="708" t="str">
        <f>D218</f>
        <v>PAGO QUINCENAL DEL 16 AL 31 DE JULIO DE 2025</v>
      </c>
      <c r="E229" s="708"/>
      <c r="F229" s="708"/>
      <c r="G229" s="708"/>
      <c r="H229" s="708"/>
      <c r="I229" s="708"/>
      <c r="J229" s="708"/>
      <c r="K229" s="708"/>
      <c r="L229" s="708"/>
      <c r="M229" s="591"/>
      <c r="N229" s="475"/>
    </row>
    <row r="230" spans="2:14" ht="10.5" customHeight="1" thickBot="1" x14ac:dyDescent="0.25">
      <c r="B230" s="722"/>
      <c r="C230" s="723"/>
      <c r="D230" s="709"/>
      <c r="E230" s="709"/>
      <c r="F230" s="709"/>
      <c r="G230" s="709"/>
      <c r="H230" s="709"/>
      <c r="I230" s="709"/>
      <c r="J230" s="709"/>
      <c r="K230" s="709"/>
      <c r="L230" s="709"/>
      <c r="M230" s="593"/>
      <c r="N230" s="476"/>
    </row>
    <row r="231" spans="2:14" ht="15" customHeight="1" x14ac:dyDescent="0.2">
      <c r="B231" s="734" t="s">
        <v>2</v>
      </c>
      <c r="C231" s="736"/>
      <c r="D231" s="636" t="s">
        <v>145</v>
      </c>
      <c r="E231" s="712"/>
      <c r="F231" s="712"/>
      <c r="G231" s="712"/>
      <c r="H231" s="712"/>
      <c r="I231" s="712"/>
      <c r="J231" s="712"/>
      <c r="K231" s="712"/>
      <c r="L231" s="712"/>
      <c r="M231" s="637"/>
      <c r="N231" s="475"/>
    </row>
    <row r="232" spans="2:14" ht="7.5" customHeight="1" thickBot="1" x14ac:dyDescent="0.25">
      <c r="B232" s="733"/>
      <c r="C232" s="731"/>
      <c r="D232" s="592"/>
      <c r="E232" s="709"/>
      <c r="F232" s="709"/>
      <c r="G232" s="709"/>
      <c r="H232" s="709"/>
      <c r="I232" s="709"/>
      <c r="J232" s="709"/>
      <c r="K232" s="709"/>
      <c r="L232" s="709"/>
      <c r="M232" s="593"/>
      <c r="N232" s="476"/>
    </row>
    <row r="233" spans="2:14" ht="45.75" thickBot="1" x14ac:dyDescent="0.25">
      <c r="B233" s="175" t="s">
        <v>11</v>
      </c>
      <c r="C233" s="456" t="s">
        <v>4</v>
      </c>
      <c r="D233" s="441" t="s">
        <v>13</v>
      </c>
      <c r="E233" s="442" t="s">
        <v>28</v>
      </c>
      <c r="F233" s="443" t="s">
        <v>5</v>
      </c>
      <c r="G233" s="443" t="s">
        <v>6</v>
      </c>
      <c r="H233" s="461" t="s">
        <v>7</v>
      </c>
      <c r="I233" s="457" t="s">
        <v>89</v>
      </c>
      <c r="J233" s="457" t="s">
        <v>8</v>
      </c>
      <c r="K233" s="445" t="s">
        <v>105</v>
      </c>
      <c r="L233" s="462" t="s">
        <v>215</v>
      </c>
      <c r="M233" s="443" t="s">
        <v>9</v>
      </c>
      <c r="N233" s="441" t="s">
        <v>10</v>
      </c>
    </row>
    <row r="234" spans="2:14" ht="23.25" thickBot="1" x14ac:dyDescent="0.25">
      <c r="B234" s="441">
        <v>51</v>
      </c>
      <c r="C234" s="532" t="s">
        <v>146</v>
      </c>
      <c r="D234" s="494" t="s">
        <v>147</v>
      </c>
      <c r="E234" s="478">
        <v>271.86666666666667</v>
      </c>
      <c r="F234" s="478">
        <f>ROUND(E234*G234,0)</f>
        <v>4078</v>
      </c>
      <c r="G234" s="480">
        <v>15</v>
      </c>
      <c r="H234" s="480">
        <v>0</v>
      </c>
      <c r="I234" s="481">
        <f>ROUND((E234/4)*H234,0)</f>
        <v>0</v>
      </c>
      <c r="J234" s="478">
        <v>0</v>
      </c>
      <c r="K234" s="478"/>
      <c r="L234" s="486"/>
      <c r="M234" s="534">
        <f>F234+I234+K234</f>
        <v>4078</v>
      </c>
      <c r="N234" s="485"/>
    </row>
    <row r="235" spans="2:14" ht="14.25" customHeight="1" thickBot="1" x14ac:dyDescent="0.25">
      <c r="B235" s="456"/>
      <c r="C235" s="535" t="s">
        <v>129</v>
      </c>
      <c r="D235" s="685"/>
      <c r="E235" s="686"/>
      <c r="F235" s="686"/>
      <c r="G235" s="686"/>
      <c r="H235" s="686"/>
      <c r="I235" s="686"/>
      <c r="J235" s="686"/>
      <c r="K235" s="687"/>
      <c r="L235" s="467"/>
      <c r="M235" s="536">
        <f>M234</f>
        <v>4078</v>
      </c>
      <c r="N235" s="491"/>
    </row>
    <row r="236" spans="2:14" ht="14.25" customHeight="1" x14ac:dyDescent="0.2">
      <c r="B236" s="504"/>
      <c r="C236" s="537"/>
      <c r="D236" s="506"/>
      <c r="E236" s="506"/>
      <c r="F236" s="506"/>
      <c r="G236" s="506"/>
      <c r="H236" s="506"/>
      <c r="I236" s="506"/>
      <c r="J236" s="506"/>
      <c r="K236" s="506"/>
      <c r="L236" s="538"/>
    </row>
    <row r="237" spans="2:14" ht="5.25" customHeight="1" thickBot="1" x14ac:dyDescent="0.25">
      <c r="C237" s="471"/>
      <c r="L237" s="516"/>
    </row>
    <row r="238" spans="2:14" x14ac:dyDescent="0.2">
      <c r="B238" s="718"/>
      <c r="C238" s="719"/>
      <c r="D238" s="755" t="s">
        <v>0</v>
      </c>
      <c r="E238" s="755"/>
      <c r="F238" s="755"/>
      <c r="G238" s="755"/>
      <c r="H238" s="755"/>
      <c r="I238" s="755"/>
      <c r="J238" s="755"/>
      <c r="K238" s="755"/>
      <c r="L238" s="755"/>
      <c r="M238" s="756"/>
      <c r="N238" s="474"/>
    </row>
    <row r="239" spans="2:14" ht="3.75" customHeight="1" x14ac:dyDescent="0.2">
      <c r="B239" s="720"/>
      <c r="C239" s="721"/>
      <c r="D239" s="757"/>
      <c r="E239" s="757"/>
      <c r="F239" s="757"/>
      <c r="G239" s="757"/>
      <c r="H239" s="757"/>
      <c r="I239" s="757"/>
      <c r="J239" s="757"/>
      <c r="K239" s="757"/>
      <c r="L239" s="757"/>
      <c r="M239" s="758"/>
      <c r="N239" s="475"/>
    </row>
    <row r="240" spans="2:14" ht="12.75" customHeight="1" thickBot="1" x14ac:dyDescent="0.25">
      <c r="B240" s="720"/>
      <c r="C240" s="721"/>
      <c r="D240" s="759" t="str">
        <f>D229</f>
        <v>PAGO QUINCENAL DEL 16 AL 31 DE JULIO DE 2025</v>
      </c>
      <c r="E240" s="759"/>
      <c r="F240" s="759"/>
      <c r="G240" s="759"/>
      <c r="H240" s="759"/>
      <c r="I240" s="759"/>
      <c r="J240" s="759"/>
      <c r="K240" s="759"/>
      <c r="L240" s="759"/>
      <c r="M240" s="760"/>
      <c r="N240" s="475"/>
    </row>
    <row r="241" spans="2:14" ht="4.5" hidden="1" customHeight="1" x14ac:dyDescent="0.2">
      <c r="B241" s="722"/>
      <c r="C241" s="723"/>
      <c r="D241" s="761"/>
      <c r="E241" s="761"/>
      <c r="F241" s="761"/>
      <c r="G241" s="761"/>
      <c r="H241" s="761"/>
      <c r="I241" s="761"/>
      <c r="J241" s="761"/>
      <c r="K241" s="761"/>
      <c r="L241" s="761"/>
      <c r="M241" s="762"/>
      <c r="N241" s="476"/>
    </row>
    <row r="242" spans="2:14" ht="15" customHeight="1" x14ac:dyDescent="0.2">
      <c r="B242" s="734" t="s">
        <v>2</v>
      </c>
      <c r="C242" s="736"/>
      <c r="D242" s="763" t="s">
        <v>190</v>
      </c>
      <c r="E242" s="764"/>
      <c r="F242" s="764"/>
      <c r="G242" s="764"/>
      <c r="H242" s="764"/>
      <c r="I242" s="764"/>
      <c r="J242" s="764"/>
      <c r="K242" s="764"/>
      <c r="L242" s="764"/>
      <c r="M242" s="765"/>
      <c r="N242" s="475"/>
    </row>
    <row r="243" spans="2:14" ht="4.5" customHeight="1" thickBot="1" x14ac:dyDescent="0.25">
      <c r="B243" s="733"/>
      <c r="C243" s="731"/>
      <c r="D243" s="766"/>
      <c r="E243" s="761"/>
      <c r="F243" s="761"/>
      <c r="G243" s="761"/>
      <c r="H243" s="761"/>
      <c r="I243" s="761"/>
      <c r="J243" s="761"/>
      <c r="K243" s="761"/>
      <c r="L243" s="761"/>
      <c r="M243" s="762"/>
      <c r="N243" s="476"/>
    </row>
    <row r="244" spans="2:14" ht="27.75" customHeight="1" thickBot="1" x14ac:dyDescent="0.25">
      <c r="B244" s="175" t="s">
        <v>11</v>
      </c>
      <c r="C244" s="456" t="s">
        <v>4</v>
      </c>
      <c r="D244" s="441" t="s">
        <v>13</v>
      </c>
      <c r="E244" s="442" t="s">
        <v>28</v>
      </c>
      <c r="F244" s="443" t="s">
        <v>5</v>
      </c>
      <c r="G244" s="443" t="s">
        <v>6</v>
      </c>
      <c r="H244" s="461" t="s">
        <v>7</v>
      </c>
      <c r="I244" s="457" t="s">
        <v>89</v>
      </c>
      <c r="J244" s="457" t="s">
        <v>8</v>
      </c>
      <c r="K244" s="445" t="s">
        <v>105</v>
      </c>
      <c r="L244" s="445" t="s">
        <v>215</v>
      </c>
      <c r="M244" s="443" t="s">
        <v>9</v>
      </c>
      <c r="N244" s="441" t="s">
        <v>10</v>
      </c>
    </row>
    <row r="245" spans="2:14" ht="25.5" customHeight="1" thickBot="1" x14ac:dyDescent="0.25">
      <c r="B245" s="441">
        <v>52</v>
      </c>
      <c r="C245" s="532" t="s">
        <v>95</v>
      </c>
      <c r="D245" s="494" t="s">
        <v>97</v>
      </c>
      <c r="E245" s="478">
        <v>514.66666666666663</v>
      </c>
      <c r="F245" s="478">
        <f>ROUND(E245*G245,0)</f>
        <v>7720</v>
      </c>
      <c r="G245" s="480">
        <v>15</v>
      </c>
      <c r="H245" s="480">
        <v>0</v>
      </c>
      <c r="I245" s="481">
        <f>ROUND((E245/4)*H245,0)</f>
        <v>0</v>
      </c>
      <c r="J245" s="478">
        <v>0</v>
      </c>
      <c r="K245" s="478"/>
      <c r="L245" s="486"/>
      <c r="M245" s="539">
        <f>F245+I245+K245</f>
        <v>7720</v>
      </c>
      <c r="N245" s="485"/>
    </row>
    <row r="246" spans="2:14" ht="18" customHeight="1" thickBot="1" x14ac:dyDescent="0.25">
      <c r="B246" s="456"/>
      <c r="C246" s="176" t="s">
        <v>129</v>
      </c>
      <c r="D246" s="685"/>
      <c r="E246" s="686"/>
      <c r="F246" s="686"/>
      <c r="G246" s="686"/>
      <c r="H246" s="686"/>
      <c r="I246" s="686"/>
      <c r="J246" s="686"/>
      <c r="K246" s="687"/>
      <c r="L246" s="467"/>
      <c r="M246" s="540">
        <f>M245</f>
        <v>7720</v>
      </c>
      <c r="N246" s="491"/>
    </row>
    <row r="247" spans="2:14" ht="13.5" customHeight="1" thickBot="1" x14ac:dyDescent="0.25">
      <c r="B247" s="504"/>
      <c r="C247" s="541"/>
      <c r="D247" s="506"/>
      <c r="E247" s="506"/>
      <c r="F247" s="506"/>
      <c r="G247" s="506"/>
      <c r="H247" s="506"/>
      <c r="I247" s="506"/>
      <c r="J247" s="506"/>
      <c r="K247" s="506"/>
      <c r="L247" s="542"/>
    </row>
    <row r="248" spans="2:14" ht="12.75" hidden="1" customHeight="1" x14ac:dyDescent="0.2"/>
    <row r="249" spans="2:14" ht="18" customHeight="1" x14ac:dyDescent="0.2">
      <c r="B249" s="718"/>
      <c r="C249" s="719"/>
      <c r="D249" s="704" t="s">
        <v>0</v>
      </c>
      <c r="E249" s="704"/>
      <c r="F249" s="704"/>
      <c r="G249" s="704"/>
      <c r="H249" s="704"/>
      <c r="I249" s="704"/>
      <c r="J249" s="704"/>
      <c r="K249" s="704"/>
      <c r="L249" s="704"/>
      <c r="M249" s="705"/>
      <c r="N249" s="474"/>
    </row>
    <row r="250" spans="2:14" ht="5.25" customHeight="1" x14ac:dyDescent="0.2">
      <c r="B250" s="720"/>
      <c r="C250" s="721"/>
      <c r="D250" s="706"/>
      <c r="E250" s="706"/>
      <c r="F250" s="706"/>
      <c r="G250" s="706"/>
      <c r="H250" s="706"/>
      <c r="I250" s="706"/>
      <c r="J250" s="706"/>
      <c r="K250" s="706"/>
      <c r="L250" s="706"/>
      <c r="M250" s="707"/>
      <c r="N250" s="475"/>
    </row>
    <row r="251" spans="2:14" x14ac:dyDescent="0.2">
      <c r="B251" s="720"/>
      <c r="C251" s="721"/>
      <c r="D251" s="708" t="str">
        <f>D240</f>
        <v>PAGO QUINCENAL DEL 16 AL 31 DE JULIO DE 2025</v>
      </c>
      <c r="E251" s="708"/>
      <c r="F251" s="708"/>
      <c r="G251" s="708"/>
      <c r="H251" s="708"/>
      <c r="I251" s="708"/>
      <c r="J251" s="708"/>
      <c r="K251" s="708"/>
      <c r="L251" s="708"/>
      <c r="M251" s="591"/>
      <c r="N251" s="475"/>
    </row>
    <row r="252" spans="2:14" ht="17.25" customHeight="1" thickBot="1" x14ac:dyDescent="0.25">
      <c r="B252" s="722"/>
      <c r="C252" s="723"/>
      <c r="D252" s="709"/>
      <c r="E252" s="709"/>
      <c r="F252" s="709"/>
      <c r="G252" s="709"/>
      <c r="H252" s="709"/>
      <c r="I252" s="709"/>
      <c r="J252" s="709"/>
      <c r="K252" s="709"/>
      <c r="L252" s="709"/>
      <c r="M252" s="593"/>
      <c r="N252" s="476"/>
    </row>
    <row r="253" spans="2:14" ht="15" customHeight="1" x14ac:dyDescent="0.2">
      <c r="B253" s="734" t="s">
        <v>2</v>
      </c>
      <c r="C253" s="736"/>
      <c r="D253" s="636" t="s">
        <v>120</v>
      </c>
      <c r="E253" s="712"/>
      <c r="F253" s="712"/>
      <c r="G253" s="712"/>
      <c r="H253" s="712"/>
      <c r="I253" s="712"/>
      <c r="J253" s="712"/>
      <c r="K253" s="712"/>
      <c r="L253" s="712"/>
      <c r="M253" s="637"/>
      <c r="N253" s="475"/>
    </row>
    <row r="254" spans="2:14" ht="9" customHeight="1" thickBot="1" x14ac:dyDescent="0.25">
      <c r="B254" s="733"/>
      <c r="C254" s="731"/>
      <c r="D254" s="592"/>
      <c r="E254" s="709"/>
      <c r="F254" s="709"/>
      <c r="G254" s="709"/>
      <c r="H254" s="709"/>
      <c r="I254" s="709"/>
      <c r="J254" s="709"/>
      <c r="K254" s="709"/>
      <c r="L254" s="709"/>
      <c r="M254" s="593"/>
      <c r="N254" s="476"/>
    </row>
    <row r="255" spans="2:14" ht="45.75" thickBot="1" x14ac:dyDescent="0.25">
      <c r="B255" s="176" t="s">
        <v>11</v>
      </c>
      <c r="C255" s="456" t="s">
        <v>4</v>
      </c>
      <c r="D255" s="441" t="s">
        <v>13</v>
      </c>
      <c r="E255" s="463" t="s">
        <v>28</v>
      </c>
      <c r="F255" s="443" t="s">
        <v>5</v>
      </c>
      <c r="G255" s="443" t="s">
        <v>6</v>
      </c>
      <c r="H255" s="461" t="s">
        <v>7</v>
      </c>
      <c r="I255" s="461" t="s">
        <v>89</v>
      </c>
      <c r="J255" s="457" t="s">
        <v>8</v>
      </c>
      <c r="K255" s="445" t="s">
        <v>105</v>
      </c>
      <c r="L255" s="445" t="s">
        <v>215</v>
      </c>
      <c r="M255" s="443" t="s">
        <v>9</v>
      </c>
      <c r="N255" s="441" t="s">
        <v>10</v>
      </c>
    </row>
    <row r="256" spans="2:14" ht="23.25" thickBot="1" x14ac:dyDescent="0.25">
      <c r="B256" s="456">
        <v>53</v>
      </c>
      <c r="C256" s="175" t="s">
        <v>119</v>
      </c>
      <c r="D256" s="250" t="s">
        <v>121</v>
      </c>
      <c r="E256" s="478">
        <v>319.2</v>
      </c>
      <c r="F256" s="478">
        <f>ROUND(E256*G256,0)</f>
        <v>4788</v>
      </c>
      <c r="G256" s="480">
        <v>15</v>
      </c>
      <c r="H256" s="517"/>
      <c r="I256" s="478"/>
      <c r="J256" s="478"/>
      <c r="K256" s="486"/>
      <c r="L256" s="486"/>
      <c r="M256" s="478">
        <f>F256+I256+K256</f>
        <v>4788</v>
      </c>
      <c r="N256" s="491"/>
    </row>
    <row r="257" spans="2:14" ht="20.25" customHeight="1" thickBot="1" x14ac:dyDescent="0.25">
      <c r="B257" s="485"/>
      <c r="C257" s="175" t="s">
        <v>129</v>
      </c>
      <c r="D257" s="737"/>
      <c r="E257" s="738"/>
      <c r="F257" s="738"/>
      <c r="G257" s="738"/>
      <c r="H257" s="738"/>
      <c r="I257" s="738"/>
      <c r="J257" s="738"/>
      <c r="K257" s="739"/>
      <c r="L257" s="514"/>
      <c r="M257" s="515">
        <f>M256</f>
        <v>4788</v>
      </c>
      <c r="N257" s="491"/>
    </row>
    <row r="258" spans="2:14" ht="21.75" customHeight="1" thickBot="1" x14ac:dyDescent="0.25">
      <c r="C258" s="507"/>
      <c r="D258" s="479"/>
      <c r="E258" s="479"/>
      <c r="F258" s="479"/>
      <c r="G258" s="479"/>
      <c r="H258" s="479"/>
      <c r="I258" s="479"/>
      <c r="J258" s="479"/>
      <c r="K258" s="479"/>
      <c r="L258" s="545"/>
    </row>
    <row r="259" spans="2:14" ht="17.25" customHeight="1" x14ac:dyDescent="0.2">
      <c r="B259" s="718"/>
      <c r="C259" s="745"/>
      <c r="D259" s="713" t="s">
        <v>0</v>
      </c>
      <c r="E259" s="704"/>
      <c r="F259" s="704"/>
      <c r="G259" s="704"/>
      <c r="H259" s="704"/>
      <c r="I259" s="704"/>
      <c r="J259" s="704"/>
      <c r="K259" s="704"/>
      <c r="L259" s="704"/>
      <c r="M259" s="705"/>
      <c r="N259" s="474"/>
    </row>
    <row r="260" spans="2:14" ht="11.25" customHeight="1" thickBot="1" x14ac:dyDescent="0.25">
      <c r="B260" s="720"/>
      <c r="C260" s="746"/>
      <c r="D260" s="714"/>
      <c r="E260" s="715"/>
      <c r="F260" s="715"/>
      <c r="G260" s="715"/>
      <c r="H260" s="715"/>
      <c r="I260" s="715"/>
      <c r="J260" s="715"/>
      <c r="K260" s="715"/>
      <c r="L260" s="715"/>
      <c r="M260" s="716"/>
      <c r="N260" s="475"/>
    </row>
    <row r="261" spans="2:14" ht="11.25" customHeight="1" x14ac:dyDescent="0.2">
      <c r="B261" s="720"/>
      <c r="C261" s="746"/>
      <c r="D261" s="636" t="str">
        <f>D251</f>
        <v>PAGO QUINCENAL DEL 16 AL 31 DE JULIO DE 2025</v>
      </c>
      <c r="E261" s="712"/>
      <c r="F261" s="712"/>
      <c r="G261" s="712"/>
      <c r="H261" s="712"/>
      <c r="I261" s="712"/>
      <c r="J261" s="712"/>
      <c r="K261" s="712"/>
      <c r="L261" s="712"/>
      <c r="M261" s="637"/>
      <c r="N261" s="475"/>
    </row>
    <row r="262" spans="2:14" ht="6.75" customHeight="1" thickBot="1" x14ac:dyDescent="0.25">
      <c r="B262" s="722"/>
      <c r="C262" s="740"/>
      <c r="D262" s="592"/>
      <c r="E262" s="709"/>
      <c r="F262" s="709"/>
      <c r="G262" s="709"/>
      <c r="H262" s="709"/>
      <c r="I262" s="709"/>
      <c r="J262" s="709"/>
      <c r="K262" s="709"/>
      <c r="L262" s="709"/>
      <c r="M262" s="593"/>
      <c r="N262" s="476"/>
    </row>
    <row r="263" spans="2:14" ht="18" customHeight="1" thickBot="1" x14ac:dyDescent="0.25">
      <c r="B263" s="734" t="s">
        <v>2</v>
      </c>
      <c r="C263" s="736"/>
      <c r="D263" s="636" t="s">
        <v>158</v>
      </c>
      <c r="E263" s="712"/>
      <c r="F263" s="712"/>
      <c r="G263" s="712"/>
      <c r="H263" s="712"/>
      <c r="I263" s="712"/>
      <c r="J263" s="712"/>
      <c r="K263" s="712"/>
      <c r="L263" s="712"/>
      <c r="M263" s="637"/>
      <c r="N263" s="475"/>
    </row>
    <row r="264" spans="2:14" ht="11.25" hidden="1" customHeight="1" x14ac:dyDescent="0.2">
      <c r="B264" s="733"/>
      <c r="C264" s="731"/>
      <c r="D264" s="592"/>
      <c r="E264" s="709"/>
      <c r="F264" s="709"/>
      <c r="G264" s="709"/>
      <c r="H264" s="709"/>
      <c r="I264" s="709"/>
      <c r="J264" s="709"/>
      <c r="K264" s="709"/>
      <c r="L264" s="709"/>
      <c r="M264" s="593"/>
      <c r="N264" s="476"/>
    </row>
    <row r="265" spans="2:14" ht="34.5" customHeight="1" thickBot="1" x14ac:dyDescent="0.25">
      <c r="B265" s="175" t="s">
        <v>11</v>
      </c>
      <c r="C265" s="456" t="s">
        <v>4</v>
      </c>
      <c r="D265" s="441" t="s">
        <v>13</v>
      </c>
      <c r="E265" s="443" t="s">
        <v>28</v>
      </c>
      <c r="F265" s="443" t="s">
        <v>5</v>
      </c>
      <c r="G265" s="443" t="s">
        <v>6</v>
      </c>
      <c r="H265" s="461" t="s">
        <v>7</v>
      </c>
      <c r="I265" s="443" t="s">
        <v>89</v>
      </c>
      <c r="J265" s="457" t="s">
        <v>8</v>
      </c>
      <c r="K265" s="445" t="s">
        <v>105</v>
      </c>
      <c r="L265" s="445" t="s">
        <v>215</v>
      </c>
      <c r="M265" s="443" t="s">
        <v>9</v>
      </c>
      <c r="N265" s="441" t="s">
        <v>10</v>
      </c>
    </row>
    <row r="266" spans="2:14" ht="23.25" thickBot="1" x14ac:dyDescent="0.25">
      <c r="B266" s="441">
        <v>54</v>
      </c>
      <c r="C266" s="532" t="s">
        <v>203</v>
      </c>
      <c r="D266" s="494" t="s">
        <v>159</v>
      </c>
      <c r="E266" s="478">
        <v>441.76</v>
      </c>
      <c r="F266" s="478">
        <f>ROUND(E266*G266,0)</f>
        <v>6626</v>
      </c>
      <c r="G266" s="480">
        <v>15</v>
      </c>
      <c r="H266" s="480"/>
      <c r="I266" s="486"/>
      <c r="J266" s="478"/>
      <c r="K266" s="478"/>
      <c r="L266" s="486"/>
      <c r="M266" s="539">
        <f>F266+I266+K266</f>
        <v>6626</v>
      </c>
      <c r="N266" s="485"/>
    </row>
    <row r="267" spans="2:14" ht="23.25" thickBot="1" x14ac:dyDescent="0.25">
      <c r="B267" s="456">
        <v>55</v>
      </c>
      <c r="C267" s="533" t="s">
        <v>201</v>
      </c>
      <c r="D267" s="494" t="s">
        <v>159</v>
      </c>
      <c r="E267" s="478">
        <v>441.76</v>
      </c>
      <c r="F267" s="478">
        <f>ROUND(E267*G267,0)</f>
        <v>6626</v>
      </c>
      <c r="G267" s="480">
        <v>15</v>
      </c>
      <c r="H267" s="480"/>
      <c r="I267" s="486"/>
      <c r="J267" s="478"/>
      <c r="K267" s="478"/>
      <c r="L267" s="478"/>
      <c r="M267" s="539">
        <f>F267+I267+K267</f>
        <v>6626</v>
      </c>
      <c r="N267" s="491"/>
    </row>
    <row r="268" spans="2:14" ht="23.25" thickBot="1" x14ac:dyDescent="0.25">
      <c r="B268" s="456">
        <v>55</v>
      </c>
      <c r="C268" s="533" t="s">
        <v>244</v>
      </c>
      <c r="D268" s="494" t="s">
        <v>159</v>
      </c>
      <c r="E268" s="478">
        <v>441.76</v>
      </c>
      <c r="F268" s="478">
        <f>ROUND(E268*G268,0)</f>
        <v>6626</v>
      </c>
      <c r="G268" s="480">
        <v>15</v>
      </c>
      <c r="H268" s="480"/>
      <c r="I268" s="486"/>
      <c r="J268" s="478"/>
      <c r="K268" s="478"/>
      <c r="L268" s="478"/>
      <c r="M268" s="539">
        <f>F268+I268+K268</f>
        <v>6626</v>
      </c>
      <c r="N268" s="491"/>
    </row>
    <row r="269" spans="2:14" ht="12" thickBot="1" x14ac:dyDescent="0.25">
      <c r="B269" s="456"/>
      <c r="C269" s="176" t="s">
        <v>129</v>
      </c>
      <c r="D269" s="685"/>
      <c r="E269" s="686"/>
      <c r="F269" s="686"/>
      <c r="G269" s="686"/>
      <c r="H269" s="686"/>
      <c r="I269" s="686"/>
      <c r="J269" s="686"/>
      <c r="K269" s="687"/>
      <c r="L269" s="468"/>
      <c r="M269" s="540">
        <f>M266+M267+M268</f>
        <v>19878</v>
      </c>
      <c r="N269" s="491"/>
    </row>
    <row r="270" spans="2:14" x14ac:dyDescent="0.2">
      <c r="B270" s="504"/>
      <c r="C270" s="541"/>
      <c r="D270" s="506"/>
      <c r="E270" s="506"/>
      <c r="F270" s="506"/>
      <c r="G270" s="506"/>
      <c r="H270" s="506"/>
      <c r="I270" s="506"/>
      <c r="J270" s="506"/>
      <c r="K270" s="506"/>
      <c r="L270" s="542"/>
    </row>
    <row r="271" spans="2:14" ht="12" thickBot="1" x14ac:dyDescent="0.25">
      <c r="B271" s="504"/>
      <c r="C271" s="541"/>
      <c r="D271" s="506"/>
      <c r="E271" s="506"/>
      <c r="F271" s="506"/>
      <c r="G271" s="506"/>
      <c r="H271" s="506"/>
      <c r="I271" s="506"/>
      <c r="J271" s="506"/>
      <c r="K271" s="506"/>
      <c r="L271" s="542"/>
    </row>
    <row r="272" spans="2:14" ht="15" customHeight="1" x14ac:dyDescent="0.2">
      <c r="B272" s="718"/>
      <c r="C272" s="719"/>
      <c r="D272" s="704" t="s">
        <v>0</v>
      </c>
      <c r="E272" s="704"/>
      <c r="F272" s="704"/>
      <c r="G272" s="704"/>
      <c r="H272" s="704"/>
      <c r="I272" s="704"/>
      <c r="J272" s="704"/>
      <c r="K272" s="704"/>
      <c r="L272" s="704"/>
      <c r="M272" s="705"/>
      <c r="N272" s="474"/>
    </row>
    <row r="273" spans="2:14" ht="15" customHeight="1" x14ac:dyDescent="0.2">
      <c r="B273" s="720"/>
      <c r="C273" s="721"/>
      <c r="D273" s="706"/>
      <c r="E273" s="706"/>
      <c r="F273" s="706"/>
      <c r="G273" s="706"/>
      <c r="H273" s="706"/>
      <c r="I273" s="706"/>
      <c r="J273" s="706"/>
      <c r="K273" s="706"/>
      <c r="L273" s="706"/>
      <c r="M273" s="707"/>
      <c r="N273" s="475"/>
    </row>
    <row r="274" spans="2:14" ht="15.75" customHeight="1" x14ac:dyDescent="0.2">
      <c r="B274" s="720"/>
      <c r="C274" s="721"/>
      <c r="D274" s="708" t="str">
        <f>D261</f>
        <v>PAGO QUINCENAL DEL 16 AL 31 DE JULIO DE 2025</v>
      </c>
      <c r="E274" s="708"/>
      <c r="F274" s="708"/>
      <c r="G274" s="708"/>
      <c r="H274" s="708"/>
      <c r="I274" s="708"/>
      <c r="J274" s="708"/>
      <c r="K274" s="708"/>
      <c r="L274" s="708"/>
      <c r="M274" s="591"/>
      <c r="N274" s="475"/>
    </row>
    <row r="275" spans="2:14" ht="6" customHeight="1" thickBot="1" x14ac:dyDescent="0.25">
      <c r="B275" s="722"/>
      <c r="C275" s="723"/>
      <c r="D275" s="709"/>
      <c r="E275" s="709"/>
      <c r="F275" s="709"/>
      <c r="G275" s="709"/>
      <c r="H275" s="709"/>
      <c r="I275" s="709"/>
      <c r="J275" s="709"/>
      <c r="K275" s="709"/>
      <c r="L275" s="709"/>
      <c r="M275" s="593"/>
      <c r="N275" s="476"/>
    </row>
    <row r="276" spans="2:14" ht="34.5" customHeight="1" x14ac:dyDescent="0.2">
      <c r="B276" s="734" t="s">
        <v>2</v>
      </c>
      <c r="C276" s="736"/>
      <c r="D276" s="636" t="s">
        <v>172</v>
      </c>
      <c r="E276" s="712"/>
      <c r="F276" s="712"/>
      <c r="G276" s="712"/>
      <c r="H276" s="712"/>
      <c r="I276" s="712"/>
      <c r="J276" s="712"/>
      <c r="K276" s="712"/>
      <c r="L276" s="712"/>
      <c r="M276" s="637"/>
      <c r="N276" s="475"/>
    </row>
    <row r="277" spans="2:14" ht="3.75" customHeight="1" thickBot="1" x14ac:dyDescent="0.25">
      <c r="B277" s="733"/>
      <c r="C277" s="731"/>
      <c r="D277" s="592"/>
      <c r="E277" s="709"/>
      <c r="F277" s="709"/>
      <c r="G277" s="709"/>
      <c r="H277" s="709"/>
      <c r="I277" s="709"/>
      <c r="J277" s="709"/>
      <c r="K277" s="709"/>
      <c r="L277" s="709"/>
      <c r="M277" s="593"/>
      <c r="N277" s="476"/>
    </row>
    <row r="278" spans="2:14" ht="43.5" customHeight="1" thickBot="1" x14ac:dyDescent="0.25">
      <c r="B278" s="176" t="s">
        <v>11</v>
      </c>
      <c r="C278" s="456" t="s">
        <v>4</v>
      </c>
      <c r="D278" s="441" t="s">
        <v>13</v>
      </c>
      <c r="E278" s="463" t="s">
        <v>28</v>
      </c>
      <c r="F278" s="443" t="s">
        <v>136</v>
      </c>
      <c r="G278" s="443" t="s">
        <v>6</v>
      </c>
      <c r="H278" s="461" t="s">
        <v>7</v>
      </c>
      <c r="I278" s="461" t="s">
        <v>89</v>
      </c>
      <c r="J278" s="457" t="s">
        <v>8</v>
      </c>
      <c r="K278" s="445" t="s">
        <v>105</v>
      </c>
      <c r="L278" s="445" t="s">
        <v>215</v>
      </c>
      <c r="M278" s="443" t="s">
        <v>9</v>
      </c>
      <c r="N278" s="441" t="s">
        <v>10</v>
      </c>
    </row>
    <row r="279" spans="2:14" ht="29.25" customHeight="1" thickBot="1" x14ac:dyDescent="0.25">
      <c r="B279" s="456">
        <v>57</v>
      </c>
      <c r="C279" s="176" t="s">
        <v>170</v>
      </c>
      <c r="D279" s="250" t="s">
        <v>171</v>
      </c>
      <c r="E279" s="478">
        <v>400</v>
      </c>
      <c r="F279" s="478">
        <f>ROUND(E279*G279,0)</f>
        <v>6000</v>
      </c>
      <c r="G279" s="480">
        <v>15</v>
      </c>
      <c r="H279" s="480"/>
      <c r="I279" s="486"/>
      <c r="J279" s="478"/>
      <c r="K279" s="478"/>
      <c r="L279" s="486"/>
      <c r="M279" s="539">
        <f>F279+I279+K279</f>
        <v>6000</v>
      </c>
      <c r="N279" s="491"/>
    </row>
    <row r="280" spans="2:14" ht="15.75" customHeight="1" thickBot="1" x14ac:dyDescent="0.25">
      <c r="B280" s="513"/>
      <c r="C280" s="175" t="s">
        <v>129</v>
      </c>
      <c r="D280" s="737"/>
      <c r="E280" s="738"/>
      <c r="F280" s="738"/>
      <c r="G280" s="738"/>
      <c r="H280" s="738"/>
      <c r="I280" s="738"/>
      <c r="J280" s="738"/>
      <c r="K280" s="739"/>
      <c r="L280" s="514"/>
      <c r="M280" s="543">
        <f>M279</f>
        <v>6000</v>
      </c>
      <c r="N280" s="491"/>
    </row>
    <row r="281" spans="2:14" ht="15.75" customHeight="1" x14ac:dyDescent="0.2">
      <c r="C281" s="505"/>
      <c r="D281" s="470"/>
      <c r="E281" s="470"/>
      <c r="F281" s="470"/>
      <c r="G281" s="470"/>
      <c r="H281" s="470"/>
      <c r="I281" s="470"/>
      <c r="J281" s="470"/>
      <c r="K281" s="470"/>
      <c r="L281" s="516"/>
    </row>
    <row r="282" spans="2:14" ht="3" customHeight="1" thickBot="1" x14ac:dyDescent="0.25">
      <c r="C282" s="505"/>
      <c r="D282" s="470"/>
      <c r="E282" s="470"/>
      <c r="F282" s="470"/>
      <c r="G282" s="470"/>
      <c r="H282" s="470"/>
      <c r="I282" s="470"/>
      <c r="J282" s="470"/>
      <c r="K282" s="470"/>
      <c r="L282" s="516"/>
    </row>
    <row r="283" spans="2:14" ht="15.75" customHeight="1" x14ac:dyDescent="0.2">
      <c r="B283" s="718"/>
      <c r="C283" s="719"/>
      <c r="D283" s="704" t="s">
        <v>0</v>
      </c>
      <c r="E283" s="704"/>
      <c r="F283" s="704"/>
      <c r="G283" s="704"/>
      <c r="H283" s="704"/>
      <c r="I283" s="704"/>
      <c r="J283" s="704"/>
      <c r="K283" s="704"/>
      <c r="L283" s="704"/>
      <c r="M283" s="705"/>
      <c r="N283" s="474"/>
    </row>
    <row r="284" spans="2:14" ht="15.75" customHeight="1" x14ac:dyDescent="0.2">
      <c r="B284" s="720"/>
      <c r="C284" s="721"/>
      <c r="D284" s="706"/>
      <c r="E284" s="706"/>
      <c r="F284" s="706"/>
      <c r="G284" s="706"/>
      <c r="H284" s="706"/>
      <c r="I284" s="706"/>
      <c r="J284" s="706"/>
      <c r="K284" s="706"/>
      <c r="L284" s="706"/>
      <c r="M284" s="707"/>
      <c r="N284" s="475"/>
    </row>
    <row r="285" spans="2:14" ht="15.75" customHeight="1" x14ac:dyDescent="0.2">
      <c r="B285" s="720"/>
      <c r="C285" s="721"/>
      <c r="D285" s="708" t="str">
        <f>D274</f>
        <v>PAGO QUINCENAL DEL 16 AL 31 DE JULIO DE 2025</v>
      </c>
      <c r="E285" s="708"/>
      <c r="F285" s="708"/>
      <c r="G285" s="708"/>
      <c r="H285" s="708"/>
      <c r="I285" s="708"/>
      <c r="J285" s="708"/>
      <c r="K285" s="708"/>
      <c r="L285" s="708"/>
      <c r="M285" s="591"/>
      <c r="N285" s="475"/>
    </row>
    <row r="286" spans="2:14" ht="3.75" customHeight="1" thickBot="1" x14ac:dyDescent="0.25">
      <c r="B286" s="722"/>
      <c r="C286" s="723"/>
      <c r="D286" s="709"/>
      <c r="E286" s="709"/>
      <c r="F286" s="709"/>
      <c r="G286" s="709"/>
      <c r="H286" s="709"/>
      <c r="I286" s="709"/>
      <c r="J286" s="709"/>
      <c r="K286" s="709"/>
      <c r="L286" s="709"/>
      <c r="M286" s="593"/>
      <c r="N286" s="476"/>
    </row>
    <row r="287" spans="2:14" ht="15.75" customHeight="1" x14ac:dyDescent="0.2">
      <c r="B287" s="732" t="s">
        <v>2</v>
      </c>
      <c r="C287" s="729"/>
      <c r="D287" s="636" t="s">
        <v>3</v>
      </c>
      <c r="E287" s="712"/>
      <c r="F287" s="712"/>
      <c r="G287" s="712"/>
      <c r="H287" s="712"/>
      <c r="I287" s="712"/>
      <c r="J287" s="712"/>
      <c r="K287" s="712"/>
      <c r="L287" s="712"/>
      <c r="M287" s="637"/>
      <c r="N287" s="475"/>
    </row>
    <row r="288" spans="2:14" ht="5.25" customHeight="1" thickBot="1" x14ac:dyDescent="0.25">
      <c r="B288" s="733"/>
      <c r="C288" s="731"/>
      <c r="D288" s="592"/>
      <c r="E288" s="709"/>
      <c r="F288" s="709"/>
      <c r="G288" s="709"/>
      <c r="H288" s="709"/>
      <c r="I288" s="709"/>
      <c r="J288" s="709"/>
      <c r="K288" s="709"/>
      <c r="L288" s="709"/>
      <c r="M288" s="593"/>
      <c r="N288" s="476"/>
    </row>
    <row r="289" spans="2:14" ht="33.75" customHeight="1" thickBot="1" x14ac:dyDescent="0.25">
      <c r="B289" s="165" t="s">
        <v>11</v>
      </c>
      <c r="C289" s="458" t="s">
        <v>4</v>
      </c>
      <c r="D289" s="464" t="s">
        <v>13</v>
      </c>
      <c r="E289" s="465" t="s">
        <v>28</v>
      </c>
      <c r="F289" s="445" t="s">
        <v>5</v>
      </c>
      <c r="G289" s="445" t="s">
        <v>6</v>
      </c>
      <c r="H289" s="444" t="s">
        <v>7</v>
      </c>
      <c r="I289" s="457" t="s">
        <v>89</v>
      </c>
      <c r="J289" s="457" t="s">
        <v>8</v>
      </c>
      <c r="K289" s="445" t="s">
        <v>105</v>
      </c>
      <c r="L289" s="445" t="s">
        <v>215</v>
      </c>
      <c r="M289" s="445" t="s">
        <v>9</v>
      </c>
      <c r="N289" s="464" t="s">
        <v>10</v>
      </c>
    </row>
    <row r="290" spans="2:14" ht="15.75" customHeight="1" thickBot="1" x14ac:dyDescent="0.25">
      <c r="B290" s="546">
        <v>1</v>
      </c>
      <c r="C290" s="484" t="s">
        <v>12</v>
      </c>
      <c r="D290" s="547" t="s">
        <v>162</v>
      </c>
      <c r="E290" s="478">
        <f>10296.8/15</f>
        <v>686.45333333333326</v>
      </c>
      <c r="F290" s="486">
        <f>ROUND(E290*G290,0)</f>
        <v>10297</v>
      </c>
      <c r="G290" s="480">
        <v>15</v>
      </c>
      <c r="H290" s="480"/>
      <c r="I290" s="478"/>
      <c r="J290" s="486"/>
      <c r="K290" s="478"/>
      <c r="L290" s="486"/>
      <c r="M290" s="526">
        <f>F290+I290+K290</f>
        <v>10297</v>
      </c>
      <c r="N290" s="485"/>
    </row>
    <row r="291" spans="2:14" ht="15.75" customHeight="1" thickBot="1" x14ac:dyDescent="0.25">
      <c r="B291" s="546"/>
      <c r="C291" s="484" t="s">
        <v>129</v>
      </c>
      <c r="D291" s="517"/>
      <c r="E291" s="486"/>
      <c r="F291" s="486"/>
      <c r="G291" s="493"/>
      <c r="H291" s="493"/>
      <c r="I291" s="486"/>
      <c r="J291" s="486"/>
      <c r="K291" s="486"/>
      <c r="L291" s="486"/>
      <c r="M291" s="526">
        <f>M290</f>
        <v>10297</v>
      </c>
      <c r="N291" s="491"/>
    </row>
    <row r="292" spans="2:14" ht="15.75" customHeight="1" thickBot="1" x14ac:dyDescent="0.25">
      <c r="C292" s="505"/>
      <c r="D292" s="470"/>
      <c r="E292" s="470"/>
      <c r="F292" s="470"/>
      <c r="G292" s="470"/>
      <c r="H292" s="470"/>
      <c r="I292" s="470"/>
      <c r="J292" s="470"/>
      <c r="K292" s="470"/>
      <c r="L292" s="516"/>
    </row>
    <row r="293" spans="2:14" ht="15.75" customHeight="1" x14ac:dyDescent="0.2">
      <c r="B293" s="718"/>
      <c r="C293" s="719"/>
      <c r="D293" s="704" t="s">
        <v>0</v>
      </c>
      <c r="E293" s="704"/>
      <c r="F293" s="704"/>
      <c r="G293" s="704"/>
      <c r="H293" s="704"/>
      <c r="I293" s="704"/>
      <c r="J293" s="704"/>
      <c r="K293" s="704"/>
      <c r="L293" s="704"/>
      <c r="M293" s="705"/>
      <c r="N293" s="474"/>
    </row>
    <row r="294" spans="2:14" ht="15.75" customHeight="1" x14ac:dyDescent="0.2">
      <c r="B294" s="720"/>
      <c r="C294" s="721"/>
      <c r="D294" s="706"/>
      <c r="E294" s="706"/>
      <c r="F294" s="706"/>
      <c r="G294" s="706"/>
      <c r="H294" s="706"/>
      <c r="I294" s="706"/>
      <c r="J294" s="706"/>
      <c r="K294" s="706"/>
      <c r="L294" s="706"/>
      <c r="M294" s="707"/>
      <c r="N294" s="475"/>
    </row>
    <row r="295" spans="2:14" ht="15.75" customHeight="1" x14ac:dyDescent="0.2">
      <c r="B295" s="720"/>
      <c r="C295" s="721"/>
      <c r="D295" s="708" t="str">
        <f>D285</f>
        <v>PAGO QUINCENAL DEL 16 AL 31 DE JULIO DE 2025</v>
      </c>
      <c r="E295" s="708"/>
      <c r="F295" s="708"/>
      <c r="G295" s="708"/>
      <c r="H295" s="708"/>
      <c r="I295" s="708"/>
      <c r="J295" s="708"/>
      <c r="K295" s="708"/>
      <c r="L295" s="708"/>
      <c r="M295" s="591"/>
      <c r="N295" s="475"/>
    </row>
    <row r="296" spans="2:14" ht="3.75" customHeight="1" thickBot="1" x14ac:dyDescent="0.25">
      <c r="B296" s="722"/>
      <c r="C296" s="723"/>
      <c r="D296" s="709"/>
      <c r="E296" s="709"/>
      <c r="F296" s="709"/>
      <c r="G296" s="709"/>
      <c r="H296" s="709"/>
      <c r="I296" s="709"/>
      <c r="J296" s="709"/>
      <c r="K296" s="709"/>
      <c r="L296" s="709"/>
      <c r="M296" s="593"/>
      <c r="N296" s="476"/>
    </row>
    <row r="297" spans="2:14" ht="15.75" customHeight="1" x14ac:dyDescent="0.2">
      <c r="B297" s="732" t="s">
        <v>2</v>
      </c>
      <c r="C297" s="729"/>
      <c r="D297" s="636" t="s">
        <v>231</v>
      </c>
      <c r="E297" s="712"/>
      <c r="F297" s="712"/>
      <c r="G297" s="712"/>
      <c r="H297" s="712"/>
      <c r="I297" s="712"/>
      <c r="J297" s="712"/>
      <c r="K297" s="712"/>
      <c r="L297" s="712"/>
      <c r="M297" s="637"/>
      <c r="N297" s="475"/>
    </row>
    <row r="298" spans="2:14" ht="5.25" customHeight="1" thickBot="1" x14ac:dyDescent="0.25">
      <c r="B298" s="733"/>
      <c r="C298" s="731"/>
      <c r="D298" s="592"/>
      <c r="E298" s="709"/>
      <c r="F298" s="709"/>
      <c r="G298" s="709"/>
      <c r="H298" s="709"/>
      <c r="I298" s="709"/>
      <c r="J298" s="709"/>
      <c r="K298" s="709"/>
      <c r="L298" s="709"/>
      <c r="M298" s="593"/>
      <c r="N298" s="476"/>
    </row>
    <row r="299" spans="2:14" ht="33.75" customHeight="1" thickBot="1" x14ac:dyDescent="0.25">
      <c r="B299" s="165" t="s">
        <v>11</v>
      </c>
      <c r="C299" s="458" t="s">
        <v>4</v>
      </c>
      <c r="D299" s="464" t="s">
        <v>13</v>
      </c>
      <c r="E299" s="465" t="s">
        <v>28</v>
      </c>
      <c r="F299" s="445" t="s">
        <v>5</v>
      </c>
      <c r="G299" s="445" t="s">
        <v>6</v>
      </c>
      <c r="H299" s="444" t="s">
        <v>7</v>
      </c>
      <c r="I299" s="457" t="s">
        <v>89</v>
      </c>
      <c r="J299" s="457" t="s">
        <v>8</v>
      </c>
      <c r="K299" s="445" t="s">
        <v>105</v>
      </c>
      <c r="L299" s="445" t="s">
        <v>215</v>
      </c>
      <c r="M299" s="445" t="s">
        <v>9</v>
      </c>
      <c r="N299" s="464" t="s">
        <v>10</v>
      </c>
    </row>
    <row r="300" spans="2:14" ht="21.75" customHeight="1" thickBot="1" x14ac:dyDescent="0.25">
      <c r="B300" s="546">
        <v>58</v>
      </c>
      <c r="C300" s="484" t="s">
        <v>232</v>
      </c>
      <c r="D300" s="563" t="s">
        <v>117</v>
      </c>
      <c r="E300" s="478">
        <v>287.13</v>
      </c>
      <c r="F300" s="486">
        <f>ROUND(E300*G300,0)</f>
        <v>4307</v>
      </c>
      <c r="G300" s="480">
        <v>15</v>
      </c>
      <c r="H300" s="480"/>
      <c r="I300" s="478"/>
      <c r="J300" s="486"/>
      <c r="K300" s="478"/>
      <c r="L300" s="486"/>
      <c r="M300" s="526">
        <f>F300+I300+K300</f>
        <v>4307</v>
      </c>
      <c r="N300" s="485"/>
    </row>
    <row r="301" spans="2:14" ht="15.75" customHeight="1" thickBot="1" x14ac:dyDescent="0.25">
      <c r="B301" s="546"/>
      <c r="C301" s="484" t="s">
        <v>129</v>
      </c>
      <c r="D301" s="517"/>
      <c r="E301" s="486"/>
      <c r="F301" s="486"/>
      <c r="G301" s="493"/>
      <c r="H301" s="493"/>
      <c r="I301" s="486"/>
      <c r="J301" s="486"/>
      <c r="K301" s="486"/>
      <c r="L301" s="486"/>
      <c r="M301" s="526">
        <f>M300</f>
        <v>4307</v>
      </c>
      <c r="N301" s="491"/>
    </row>
    <row r="302" spans="2:14" ht="15.75" customHeight="1" thickBot="1" x14ac:dyDescent="0.25">
      <c r="C302" s="505"/>
      <c r="D302" s="470"/>
      <c r="E302" s="470"/>
      <c r="F302" s="470"/>
      <c r="G302" s="470"/>
      <c r="H302" s="470"/>
      <c r="I302" s="470"/>
      <c r="J302" s="470"/>
      <c r="K302" s="470"/>
      <c r="L302" s="516"/>
    </row>
    <row r="303" spans="2:14" ht="15.75" customHeight="1" x14ac:dyDescent="0.2">
      <c r="B303" s="718"/>
      <c r="C303" s="719"/>
      <c r="D303" s="704" t="s">
        <v>0</v>
      </c>
      <c r="E303" s="704"/>
      <c r="F303" s="704"/>
      <c r="G303" s="704"/>
      <c r="H303" s="704"/>
      <c r="I303" s="704"/>
      <c r="J303" s="704"/>
      <c r="K303" s="704"/>
      <c r="L303" s="704"/>
      <c r="M303" s="705"/>
      <c r="N303" s="474"/>
    </row>
    <row r="304" spans="2:14" ht="15.75" customHeight="1" x14ac:dyDescent="0.2">
      <c r="B304" s="720"/>
      <c r="C304" s="721"/>
      <c r="D304" s="706"/>
      <c r="E304" s="706"/>
      <c r="F304" s="706"/>
      <c r="G304" s="706"/>
      <c r="H304" s="706"/>
      <c r="I304" s="706"/>
      <c r="J304" s="706"/>
      <c r="K304" s="706"/>
      <c r="L304" s="706"/>
      <c r="M304" s="707"/>
      <c r="N304" s="475"/>
    </row>
    <row r="305" spans="2:14" ht="15.75" customHeight="1" x14ac:dyDescent="0.2">
      <c r="B305" s="720"/>
      <c r="C305" s="721"/>
      <c r="D305" s="708" t="str">
        <f>D295</f>
        <v>PAGO QUINCENAL DEL 16 AL 31 DE JULIO DE 2025</v>
      </c>
      <c r="E305" s="708"/>
      <c r="F305" s="708"/>
      <c r="G305" s="708"/>
      <c r="H305" s="708"/>
      <c r="I305" s="708"/>
      <c r="J305" s="708"/>
      <c r="K305" s="708"/>
      <c r="L305" s="708"/>
      <c r="M305" s="591"/>
      <c r="N305" s="475"/>
    </row>
    <row r="306" spans="2:14" ht="3.75" customHeight="1" thickBot="1" x14ac:dyDescent="0.25">
      <c r="B306" s="722"/>
      <c r="C306" s="723"/>
      <c r="D306" s="709"/>
      <c r="E306" s="709"/>
      <c r="F306" s="709"/>
      <c r="G306" s="709"/>
      <c r="H306" s="709"/>
      <c r="I306" s="709"/>
      <c r="J306" s="709"/>
      <c r="K306" s="709"/>
      <c r="L306" s="709"/>
      <c r="M306" s="593"/>
      <c r="N306" s="476"/>
    </row>
    <row r="307" spans="2:14" ht="15.75" customHeight="1" x14ac:dyDescent="0.2">
      <c r="B307" s="732" t="s">
        <v>2</v>
      </c>
      <c r="C307" s="729"/>
      <c r="D307" s="636" t="s">
        <v>233</v>
      </c>
      <c r="E307" s="712"/>
      <c r="F307" s="712"/>
      <c r="G307" s="712"/>
      <c r="H307" s="712"/>
      <c r="I307" s="712"/>
      <c r="J307" s="712"/>
      <c r="K307" s="712"/>
      <c r="L307" s="712"/>
      <c r="M307" s="637"/>
      <c r="N307" s="475"/>
    </row>
    <row r="308" spans="2:14" ht="5.25" customHeight="1" thickBot="1" x14ac:dyDescent="0.25">
      <c r="B308" s="733"/>
      <c r="C308" s="731"/>
      <c r="D308" s="592"/>
      <c r="E308" s="709"/>
      <c r="F308" s="709"/>
      <c r="G308" s="709"/>
      <c r="H308" s="709"/>
      <c r="I308" s="709"/>
      <c r="J308" s="709"/>
      <c r="K308" s="709"/>
      <c r="L308" s="709"/>
      <c r="M308" s="593"/>
      <c r="N308" s="476"/>
    </row>
    <row r="309" spans="2:14" ht="33.75" customHeight="1" thickBot="1" x14ac:dyDescent="0.25">
      <c r="B309" s="165" t="s">
        <v>11</v>
      </c>
      <c r="C309" s="458" t="s">
        <v>4</v>
      </c>
      <c r="D309" s="464" t="s">
        <v>13</v>
      </c>
      <c r="E309" s="465" t="s">
        <v>28</v>
      </c>
      <c r="F309" s="445" t="s">
        <v>5</v>
      </c>
      <c r="G309" s="445" t="s">
        <v>6</v>
      </c>
      <c r="H309" s="444" t="s">
        <v>7</v>
      </c>
      <c r="I309" s="457" t="s">
        <v>89</v>
      </c>
      <c r="J309" s="457" t="s">
        <v>8</v>
      </c>
      <c r="K309" s="445" t="s">
        <v>105</v>
      </c>
      <c r="L309" s="445" t="s">
        <v>215</v>
      </c>
      <c r="M309" s="445" t="s">
        <v>9</v>
      </c>
      <c r="N309" s="464" t="s">
        <v>10</v>
      </c>
    </row>
    <row r="310" spans="2:14" ht="15.75" customHeight="1" thickBot="1" x14ac:dyDescent="0.25">
      <c r="B310" s="546">
        <v>59</v>
      </c>
      <c r="C310" s="484" t="s">
        <v>234</v>
      </c>
      <c r="D310" s="547" t="s">
        <v>236</v>
      </c>
      <c r="E310" s="478">
        <v>319.2</v>
      </c>
      <c r="F310" s="486">
        <f>ROUND(E310*G310,0)</f>
        <v>4788</v>
      </c>
      <c r="G310" s="480">
        <v>15</v>
      </c>
      <c r="H310" s="480"/>
      <c r="I310" s="478"/>
      <c r="J310" s="486"/>
      <c r="K310" s="478"/>
      <c r="L310" s="486"/>
      <c r="M310" s="526">
        <f>F310+I310+K310</f>
        <v>4788</v>
      </c>
      <c r="N310" s="485"/>
    </row>
    <row r="311" spans="2:14" ht="15.75" customHeight="1" thickBot="1" x14ac:dyDescent="0.25">
      <c r="B311" s="546"/>
      <c r="C311" s="484" t="s">
        <v>129</v>
      </c>
      <c r="D311" s="517"/>
      <c r="E311" s="486"/>
      <c r="F311" s="486"/>
      <c r="G311" s="493"/>
      <c r="H311" s="493"/>
      <c r="I311" s="486"/>
      <c r="J311" s="486"/>
      <c r="K311" s="486"/>
      <c r="L311" s="486"/>
      <c r="M311" s="526">
        <f>M310</f>
        <v>4788</v>
      </c>
      <c r="N311" s="491"/>
    </row>
    <row r="312" spans="2:14" ht="15.75" customHeight="1" thickBot="1" x14ac:dyDescent="0.25">
      <c r="B312" s="470"/>
      <c r="C312" s="471"/>
      <c r="E312" s="472"/>
      <c r="F312" s="472"/>
      <c r="G312" s="470"/>
      <c r="H312" s="470"/>
      <c r="I312" s="472"/>
      <c r="J312" s="472"/>
      <c r="K312" s="472"/>
      <c r="L312" s="472"/>
      <c r="M312" s="473"/>
    </row>
    <row r="313" spans="2:14" ht="15.75" customHeight="1" x14ac:dyDescent="0.2">
      <c r="B313" s="698"/>
      <c r="C313" s="699"/>
      <c r="D313" s="704" t="s">
        <v>0</v>
      </c>
      <c r="E313" s="704"/>
      <c r="F313" s="704"/>
      <c r="G313" s="704"/>
      <c r="H313" s="704"/>
      <c r="I313" s="704"/>
      <c r="J313" s="704"/>
      <c r="K313" s="704"/>
      <c r="L313" s="704"/>
      <c r="M313" s="705"/>
      <c r="N313" s="393"/>
    </row>
    <row r="314" spans="2:14" ht="15.75" customHeight="1" x14ac:dyDescent="0.2">
      <c r="B314" s="700"/>
      <c r="C314" s="701"/>
      <c r="D314" s="706"/>
      <c r="E314" s="706"/>
      <c r="F314" s="706"/>
      <c r="G314" s="706"/>
      <c r="H314" s="706"/>
      <c r="I314" s="706"/>
      <c r="J314" s="706"/>
      <c r="K314" s="706"/>
      <c r="L314" s="706"/>
      <c r="M314" s="707"/>
      <c r="N314" s="450"/>
    </row>
    <row r="315" spans="2:14" ht="15.75" customHeight="1" x14ac:dyDescent="0.2">
      <c r="B315" s="700"/>
      <c r="C315" s="701"/>
      <c r="D315" s="708" t="s">
        <v>243</v>
      </c>
      <c r="E315" s="708"/>
      <c r="F315" s="708"/>
      <c r="G315" s="708"/>
      <c r="H315" s="708"/>
      <c r="I315" s="708"/>
      <c r="J315" s="708"/>
      <c r="K315" s="708"/>
      <c r="L315" s="708"/>
      <c r="M315" s="591"/>
      <c r="N315" s="450"/>
    </row>
    <row r="316" spans="2:14" ht="15.75" customHeight="1" thickBot="1" x14ac:dyDescent="0.25">
      <c r="B316" s="702"/>
      <c r="C316" s="703"/>
      <c r="D316" s="709"/>
      <c r="E316" s="709"/>
      <c r="F316" s="709"/>
      <c r="G316" s="709"/>
      <c r="H316" s="709"/>
      <c r="I316" s="709"/>
      <c r="J316" s="709"/>
      <c r="K316" s="709"/>
      <c r="L316" s="709"/>
      <c r="M316" s="593"/>
      <c r="N316" s="451"/>
    </row>
    <row r="317" spans="2:14" ht="15.75" customHeight="1" x14ac:dyDescent="0.2">
      <c r="B317" s="710" t="s">
        <v>2</v>
      </c>
      <c r="C317" s="711"/>
      <c r="D317" s="590" t="s">
        <v>133</v>
      </c>
      <c r="E317" s="708"/>
      <c r="F317" s="708"/>
      <c r="G317" s="708"/>
      <c r="H317" s="708"/>
      <c r="I317" s="708"/>
      <c r="J317" s="708"/>
      <c r="K317" s="708"/>
      <c r="L317" s="708"/>
      <c r="M317" s="591"/>
      <c r="N317" s="450"/>
    </row>
    <row r="318" spans="2:14" ht="15.75" customHeight="1" thickBot="1" x14ac:dyDescent="0.25">
      <c r="B318" s="691"/>
      <c r="C318" s="692"/>
      <c r="D318" s="592"/>
      <c r="E318" s="709"/>
      <c r="F318" s="709"/>
      <c r="G318" s="709"/>
      <c r="H318" s="709"/>
      <c r="I318" s="709"/>
      <c r="J318" s="709"/>
      <c r="K318" s="709"/>
      <c r="L318" s="709"/>
      <c r="M318" s="593"/>
      <c r="N318" s="451"/>
    </row>
    <row r="319" spans="2:14" ht="28.5" customHeight="1" thickBot="1" x14ac:dyDescent="0.25">
      <c r="B319" s="176" t="s">
        <v>11</v>
      </c>
      <c r="C319" s="456" t="s">
        <v>4</v>
      </c>
      <c r="D319" s="441" t="s">
        <v>13</v>
      </c>
      <c r="E319" s="463" t="s">
        <v>28</v>
      </c>
      <c r="F319" s="443" t="s">
        <v>136</v>
      </c>
      <c r="G319" s="443" t="s">
        <v>6</v>
      </c>
      <c r="H319" s="461" t="s">
        <v>7</v>
      </c>
      <c r="I319" s="461" t="s">
        <v>89</v>
      </c>
      <c r="J319" s="457" t="s">
        <v>8</v>
      </c>
      <c r="K319" s="445" t="s">
        <v>105</v>
      </c>
      <c r="L319" s="445" t="s">
        <v>215</v>
      </c>
      <c r="M319" s="443" t="s">
        <v>9</v>
      </c>
      <c r="N319" s="441" t="s">
        <v>10</v>
      </c>
    </row>
    <row r="320" spans="2:14" ht="21.75" customHeight="1" thickBot="1" x14ac:dyDescent="0.25">
      <c r="B320" s="380">
        <v>60</v>
      </c>
      <c r="C320" s="389" t="s">
        <v>134</v>
      </c>
      <c r="D320" s="236" t="s">
        <v>135</v>
      </c>
      <c r="E320" s="427">
        <v>122.6</v>
      </c>
      <c r="F320" s="428">
        <f>G320*E320</f>
        <v>3678</v>
      </c>
      <c r="G320" s="360">
        <v>30</v>
      </c>
      <c r="H320" s="362"/>
      <c r="I320" s="427"/>
      <c r="J320" s="427"/>
      <c r="K320" s="428"/>
      <c r="L320" s="427"/>
      <c r="M320" s="427">
        <f>F320+I320+K320</f>
        <v>3678</v>
      </c>
      <c r="N320" s="365"/>
    </row>
    <row r="321" spans="2:14" ht="15.75" customHeight="1" thickBot="1" x14ac:dyDescent="0.25">
      <c r="B321" s="397"/>
      <c r="C321" s="16" t="s">
        <v>129</v>
      </c>
      <c r="D321" s="695"/>
      <c r="E321" s="696"/>
      <c r="F321" s="696"/>
      <c r="G321" s="696"/>
      <c r="H321" s="696"/>
      <c r="I321" s="696"/>
      <c r="J321" s="696"/>
      <c r="K321" s="697"/>
      <c r="L321" s="439"/>
      <c r="M321" s="398">
        <f>M320</f>
        <v>3678</v>
      </c>
      <c r="N321" s="365"/>
    </row>
    <row r="322" spans="2:14" ht="15.75" customHeight="1" x14ac:dyDescent="0.2">
      <c r="B322" s="470"/>
      <c r="C322" s="471"/>
      <c r="E322" s="472"/>
      <c r="F322" s="472"/>
      <c r="G322" s="470"/>
      <c r="H322" s="470"/>
      <c r="I322" s="472"/>
      <c r="J322" s="472"/>
      <c r="K322" s="472"/>
      <c r="L322" s="472"/>
      <c r="M322" s="473"/>
    </row>
    <row r="323" spans="2:14" ht="15.75" customHeight="1" x14ac:dyDescent="0.2">
      <c r="B323" s="470"/>
      <c r="C323" s="471"/>
      <c r="E323" s="472"/>
      <c r="F323" s="472"/>
      <c r="G323" s="470"/>
      <c r="H323" s="470"/>
      <c r="I323" s="472"/>
      <c r="J323" s="472"/>
      <c r="K323" s="472"/>
      <c r="L323" s="472"/>
      <c r="M323" s="473"/>
    </row>
    <row r="324" spans="2:14" ht="15.75" customHeight="1" x14ac:dyDescent="0.2">
      <c r="B324" s="470"/>
      <c r="C324" s="471"/>
      <c r="E324" s="472"/>
      <c r="F324" s="472"/>
      <c r="G324" s="470"/>
      <c r="H324" s="470"/>
      <c r="I324" s="472"/>
      <c r="J324" s="472"/>
      <c r="K324" s="472"/>
      <c r="L324" s="472"/>
      <c r="M324" s="473"/>
    </row>
    <row r="325" spans="2:14" ht="15.75" customHeight="1" x14ac:dyDescent="0.2">
      <c r="B325" s="470"/>
      <c r="C325" s="471"/>
      <c r="E325" s="472"/>
      <c r="F325" s="472"/>
      <c r="G325" s="470"/>
      <c r="H325" s="470"/>
      <c r="I325" s="472"/>
      <c r="J325" s="472"/>
      <c r="K325" s="472"/>
      <c r="L325" s="472"/>
      <c r="M325" s="473"/>
    </row>
    <row r="326" spans="2:14" ht="15.75" customHeight="1" x14ac:dyDescent="0.2">
      <c r="B326" s="470"/>
      <c r="C326" s="471"/>
      <c r="E326" s="472"/>
      <c r="F326" s="472"/>
      <c r="G326" s="470"/>
      <c r="H326" s="470"/>
      <c r="I326" s="472"/>
      <c r="J326" s="472"/>
      <c r="K326" s="472"/>
      <c r="L326" s="472"/>
      <c r="M326" s="473"/>
    </row>
    <row r="327" spans="2:14" ht="15.75" customHeight="1" x14ac:dyDescent="0.2">
      <c r="B327" s="470"/>
      <c r="C327" s="471"/>
      <c r="E327" s="472"/>
      <c r="F327" s="472"/>
      <c r="G327" s="470"/>
      <c r="H327" s="470"/>
      <c r="I327" s="472"/>
      <c r="J327" s="472"/>
      <c r="K327" s="472"/>
      <c r="L327" s="472"/>
      <c r="M327" s="473"/>
    </row>
    <row r="328" spans="2:14" ht="15.75" customHeight="1" x14ac:dyDescent="0.2">
      <c r="B328" s="470"/>
      <c r="C328" s="471"/>
      <c r="E328" s="472"/>
      <c r="F328" s="472"/>
      <c r="G328" s="470"/>
      <c r="H328" s="470"/>
      <c r="I328" s="472"/>
      <c r="J328" s="472"/>
      <c r="K328" s="472"/>
      <c r="L328" s="472"/>
      <c r="M328" s="473"/>
    </row>
    <row r="329" spans="2:14" ht="15.75" customHeight="1" x14ac:dyDescent="0.2">
      <c r="B329" s="470"/>
      <c r="C329" s="471"/>
      <c r="E329" s="472"/>
      <c r="F329" s="472"/>
      <c r="G329" s="470"/>
      <c r="H329" s="470"/>
      <c r="I329" s="472"/>
      <c r="J329" s="472"/>
      <c r="K329" s="472"/>
      <c r="L329" s="472"/>
      <c r="M329" s="473"/>
    </row>
    <row r="330" spans="2:14" ht="15.75" customHeight="1" x14ac:dyDescent="0.2">
      <c r="B330" s="470"/>
      <c r="C330" s="471"/>
      <c r="E330" s="472"/>
      <c r="F330" s="472"/>
      <c r="G330" s="470"/>
      <c r="H330" s="470"/>
      <c r="I330" s="472"/>
      <c r="J330" s="472"/>
      <c r="K330" s="472"/>
      <c r="L330" s="472"/>
      <c r="M330" s="473"/>
    </row>
    <row r="331" spans="2:14" ht="15.75" customHeight="1" x14ac:dyDescent="0.2">
      <c r="C331" s="505"/>
      <c r="D331" s="470"/>
      <c r="E331" s="470"/>
      <c r="F331" s="470"/>
      <c r="G331" s="470"/>
      <c r="H331" s="470"/>
      <c r="I331" s="470"/>
      <c r="J331" s="470"/>
      <c r="K331" s="470"/>
      <c r="L331" s="516"/>
    </row>
    <row r="332" spans="2:14" ht="20.25" customHeight="1" thickBot="1" x14ac:dyDescent="0.25">
      <c r="C332" s="505"/>
      <c r="D332" s="470"/>
      <c r="E332" s="470"/>
      <c r="F332" s="470"/>
      <c r="G332" s="470"/>
      <c r="H332" s="470"/>
      <c r="I332" s="470"/>
      <c r="J332" s="470"/>
      <c r="K332" s="470"/>
      <c r="L332" s="516"/>
    </row>
    <row r="333" spans="2:14" ht="16.5" customHeight="1" x14ac:dyDescent="0.2">
      <c r="B333" s="718"/>
      <c r="C333" s="719"/>
      <c r="D333" s="724" t="s">
        <v>0</v>
      </c>
      <c r="E333" s="724"/>
      <c r="F333" s="724"/>
      <c r="G333" s="724"/>
      <c r="H333" s="724"/>
      <c r="I333" s="724"/>
      <c r="J333" s="724"/>
      <c r="K333" s="724"/>
      <c r="L333" s="724"/>
      <c r="M333" s="725"/>
      <c r="N333" s="474"/>
    </row>
    <row r="334" spans="2:14" ht="8.25" customHeight="1" x14ac:dyDescent="0.2">
      <c r="B334" s="720"/>
      <c r="C334" s="721"/>
      <c r="D334" s="726"/>
      <c r="E334" s="726"/>
      <c r="F334" s="726"/>
      <c r="G334" s="726"/>
      <c r="H334" s="726"/>
      <c r="I334" s="726"/>
      <c r="J334" s="726"/>
      <c r="K334" s="726"/>
      <c r="L334" s="726"/>
      <c r="M334" s="727"/>
      <c r="N334" s="475"/>
    </row>
    <row r="335" spans="2:14" ht="15" customHeight="1" x14ac:dyDescent="0.2">
      <c r="B335" s="720"/>
      <c r="C335" s="721"/>
      <c r="D335" s="708" t="str">
        <f>D274</f>
        <v>PAGO QUINCENAL DEL 16 AL 31 DE JULIO DE 2025</v>
      </c>
      <c r="E335" s="708"/>
      <c r="F335" s="708"/>
      <c r="G335" s="708"/>
      <c r="H335" s="708"/>
      <c r="I335" s="708"/>
      <c r="J335" s="708"/>
      <c r="K335" s="708"/>
      <c r="L335" s="708"/>
      <c r="M335" s="591"/>
      <c r="N335" s="475"/>
    </row>
    <row r="336" spans="2:14" ht="8.25" customHeight="1" thickBot="1" x14ac:dyDescent="0.25">
      <c r="B336" s="722"/>
      <c r="C336" s="723"/>
      <c r="D336" s="709"/>
      <c r="E336" s="709"/>
      <c r="F336" s="709"/>
      <c r="G336" s="709"/>
      <c r="H336" s="709"/>
      <c r="I336" s="709"/>
      <c r="J336" s="709"/>
      <c r="K336" s="709"/>
      <c r="L336" s="709"/>
      <c r="M336" s="593"/>
      <c r="N336" s="476"/>
    </row>
    <row r="337" spans="2:14" ht="15.75" customHeight="1" x14ac:dyDescent="0.2">
      <c r="B337" s="734" t="s">
        <v>2</v>
      </c>
      <c r="C337" s="736"/>
      <c r="D337" s="636" t="s">
        <v>176</v>
      </c>
      <c r="E337" s="712"/>
      <c r="F337" s="712"/>
      <c r="G337" s="712"/>
      <c r="H337" s="712"/>
      <c r="I337" s="712"/>
      <c r="J337" s="712"/>
      <c r="K337" s="712"/>
      <c r="L337" s="712"/>
      <c r="M337" s="637"/>
      <c r="N337" s="475"/>
    </row>
    <row r="338" spans="2:14" ht="12" customHeight="1" thickBot="1" x14ac:dyDescent="0.25">
      <c r="B338" s="733"/>
      <c r="C338" s="731"/>
      <c r="D338" s="592"/>
      <c r="E338" s="709"/>
      <c r="F338" s="709"/>
      <c r="G338" s="709"/>
      <c r="H338" s="709"/>
      <c r="I338" s="709"/>
      <c r="J338" s="709"/>
      <c r="K338" s="709"/>
      <c r="L338" s="709"/>
      <c r="M338" s="593"/>
      <c r="N338" s="476"/>
    </row>
    <row r="339" spans="2:14" ht="39.75" customHeight="1" thickBot="1" x14ac:dyDescent="0.25">
      <c r="B339" s="176" t="s">
        <v>11</v>
      </c>
      <c r="C339" s="456" t="s">
        <v>4</v>
      </c>
      <c r="D339" s="441" t="s">
        <v>13</v>
      </c>
      <c r="E339" s="463" t="s">
        <v>28</v>
      </c>
      <c r="F339" s="443" t="s">
        <v>136</v>
      </c>
      <c r="G339" s="443" t="s">
        <v>6</v>
      </c>
      <c r="H339" s="461" t="s">
        <v>7</v>
      </c>
      <c r="I339" s="461" t="s">
        <v>89</v>
      </c>
      <c r="J339" s="457" t="s">
        <v>8</v>
      </c>
      <c r="K339" s="445" t="s">
        <v>105</v>
      </c>
      <c r="L339" s="445" t="s">
        <v>215</v>
      </c>
      <c r="M339" s="443" t="s">
        <v>9</v>
      </c>
      <c r="N339" s="441" t="s">
        <v>10</v>
      </c>
    </row>
    <row r="340" spans="2:14" ht="38.25" customHeight="1" thickBot="1" x14ac:dyDescent="0.25">
      <c r="B340" s="456">
        <v>59</v>
      </c>
      <c r="C340" s="176" t="s">
        <v>174</v>
      </c>
      <c r="D340" s="250" t="s">
        <v>175</v>
      </c>
      <c r="E340" s="478">
        <v>260.43</v>
      </c>
      <c r="F340" s="478">
        <f>ROUND(E340*G340,0)</f>
        <v>3906</v>
      </c>
      <c r="G340" s="480">
        <v>15</v>
      </c>
      <c r="H340" s="480"/>
      <c r="I340" s="486"/>
      <c r="J340" s="498">
        <v>0</v>
      </c>
      <c r="K340" s="508">
        <f>ROUND((E340*2)*J340,0)</f>
        <v>0</v>
      </c>
      <c r="L340" s="508"/>
      <c r="M340" s="539">
        <f>F340+I340+K340</f>
        <v>3906</v>
      </c>
      <c r="N340" s="491"/>
    </row>
    <row r="341" spans="2:14" ht="12" thickBot="1" x14ac:dyDescent="0.25">
      <c r="B341" s="513"/>
      <c r="C341" s="175" t="s">
        <v>129</v>
      </c>
      <c r="D341" s="737"/>
      <c r="E341" s="738"/>
      <c r="F341" s="738"/>
      <c r="G341" s="738"/>
      <c r="H341" s="738"/>
      <c r="I341" s="738"/>
      <c r="J341" s="738"/>
      <c r="K341" s="739"/>
      <c r="L341" s="514"/>
      <c r="M341" s="543">
        <f>M340</f>
        <v>3906</v>
      </c>
      <c r="N341" s="491"/>
    </row>
    <row r="342" spans="2:14" ht="12" thickBot="1" x14ac:dyDescent="0.25">
      <c r="B342" s="504"/>
      <c r="C342" s="541"/>
      <c r="D342" s="506"/>
      <c r="E342" s="506"/>
      <c r="F342" s="506"/>
      <c r="G342" s="506"/>
      <c r="H342" s="506"/>
      <c r="I342" s="506"/>
      <c r="J342" s="506"/>
      <c r="K342" s="506"/>
      <c r="L342" s="506"/>
      <c r="M342" s="542"/>
    </row>
    <row r="343" spans="2:14" ht="15" customHeight="1" thickBot="1" x14ac:dyDescent="0.25">
      <c r="B343" s="513"/>
      <c r="C343" s="484" t="s">
        <v>108</v>
      </c>
      <c r="D343" s="513"/>
      <c r="E343" s="548"/>
      <c r="F343" s="548">
        <f>SUM(F1:F342)</f>
        <v>321318</v>
      </c>
      <c r="G343" s="548"/>
      <c r="H343" s="549"/>
      <c r="I343" s="548">
        <f>SUM(I1:I342)</f>
        <v>11600</v>
      </c>
      <c r="J343" s="550">
        <f>SUM(J1:J342)</f>
        <v>1</v>
      </c>
      <c r="K343" s="548">
        <f>SUM(K1:K342)</f>
        <v>677</v>
      </c>
      <c r="L343" s="548">
        <f>SUM(L10:L340)</f>
        <v>2000</v>
      </c>
      <c r="M343" s="555">
        <f>M341+M291+M280+M269+M257+M246+M235+M224+M213+M194+M184+M171+M159+M139+M127+M111+M101+M72+M40+M19+M311+M301</f>
        <v>327917</v>
      </c>
      <c r="N343" s="485"/>
    </row>
    <row r="344" spans="2:14" ht="15" customHeight="1" x14ac:dyDescent="0.2">
      <c r="C344" s="471"/>
      <c r="E344" s="510"/>
      <c r="F344" s="510"/>
      <c r="G344" s="510"/>
      <c r="H344" s="551"/>
      <c r="I344" s="510"/>
      <c r="J344" s="552"/>
      <c r="K344" s="510"/>
      <c r="L344" s="510"/>
    </row>
    <row r="345" spans="2:14" ht="15" customHeight="1" x14ac:dyDescent="0.2">
      <c r="C345" s="471"/>
      <c r="E345" s="510"/>
      <c r="F345" s="510"/>
      <c r="G345" s="510"/>
      <c r="H345" s="551"/>
      <c r="I345" s="510"/>
      <c r="J345" s="552"/>
      <c r="K345" s="510"/>
      <c r="L345" s="510"/>
    </row>
    <row r="346" spans="2:14" ht="15.75" customHeight="1" x14ac:dyDescent="0.2">
      <c r="C346" s="471" t="s">
        <v>125</v>
      </c>
      <c r="D346" s="553">
        <f>F343</f>
        <v>321318</v>
      </c>
      <c r="F346" s="518"/>
    </row>
    <row r="347" spans="2:14" ht="15" customHeight="1" x14ac:dyDescent="0.2">
      <c r="C347" s="471" t="s">
        <v>7</v>
      </c>
      <c r="D347" s="553">
        <f>I343</f>
        <v>11600</v>
      </c>
      <c r="L347" s="516"/>
      <c r="M347" s="510"/>
    </row>
    <row r="348" spans="2:14" ht="15.75" customHeight="1" x14ac:dyDescent="0.2">
      <c r="C348" s="471" t="s">
        <v>126</v>
      </c>
      <c r="D348" s="553">
        <f>K343</f>
        <v>677</v>
      </c>
      <c r="L348" s="516"/>
      <c r="M348" s="564">
        <f>M343+M321</f>
        <v>331595</v>
      </c>
    </row>
    <row r="349" spans="2:14" ht="15" customHeight="1" x14ac:dyDescent="0.2">
      <c r="C349" s="471" t="s">
        <v>215</v>
      </c>
      <c r="D349" s="553">
        <f>L343</f>
        <v>2000</v>
      </c>
    </row>
    <row r="350" spans="2:14" ht="15.75" customHeight="1" x14ac:dyDescent="0.2">
      <c r="C350" s="471" t="s">
        <v>127</v>
      </c>
      <c r="D350" s="553">
        <f>D348+D347+D346-D349</f>
        <v>331595</v>
      </c>
    </row>
    <row r="352" spans="2:14" x14ac:dyDescent="0.2">
      <c r="F352" s="510"/>
    </row>
    <row r="353" spans="6:13" x14ac:dyDescent="0.2">
      <c r="F353" s="510"/>
    </row>
    <row r="354" spans="6:13" x14ac:dyDescent="0.2">
      <c r="M354" s="469" t="s">
        <v>137</v>
      </c>
    </row>
    <row r="359" spans="6:13" x14ac:dyDescent="0.2">
      <c r="F359" s="554"/>
    </row>
    <row r="405" ht="15" customHeight="1" x14ac:dyDescent="0.2"/>
    <row r="406" ht="15" customHeight="1" x14ac:dyDescent="0.2"/>
    <row r="407" ht="15" customHeight="1" x14ac:dyDescent="0.2"/>
    <row r="408" ht="15.75" customHeight="1" x14ac:dyDescent="0.2"/>
    <row r="409" ht="15" customHeight="1" x14ac:dyDescent="0.2"/>
    <row r="410" ht="43.5" customHeight="1" x14ac:dyDescent="0.2"/>
    <row r="411" ht="25.5" customHeight="1" x14ac:dyDescent="0.2"/>
    <row r="421" ht="15" customHeight="1" x14ac:dyDescent="0.2"/>
    <row r="422" ht="15.75" customHeight="1" x14ac:dyDescent="0.2"/>
  </sheetData>
  <mergeCells count="132">
    <mergeCell ref="B27:C30"/>
    <mergeCell ref="D27:M28"/>
    <mergeCell ref="D29:M30"/>
    <mergeCell ref="B31:C32"/>
    <mergeCell ref="D31:M32"/>
    <mergeCell ref="D40:K40"/>
    <mergeCell ref="B3:C6"/>
    <mergeCell ref="D3:M4"/>
    <mergeCell ref="D5:M6"/>
    <mergeCell ref="B7:C8"/>
    <mergeCell ref="D7:M8"/>
    <mergeCell ref="D19:K19"/>
    <mergeCell ref="B89:C92"/>
    <mergeCell ref="D89:M90"/>
    <mergeCell ref="D91:M92"/>
    <mergeCell ref="B93:C94"/>
    <mergeCell ref="D93:M94"/>
    <mergeCell ref="B103:C106"/>
    <mergeCell ref="D103:M104"/>
    <mergeCell ref="D105:M106"/>
    <mergeCell ref="B54:C57"/>
    <mergeCell ref="D54:M55"/>
    <mergeCell ref="D56:M57"/>
    <mergeCell ref="B58:C59"/>
    <mergeCell ref="D58:M59"/>
    <mergeCell ref="D72:K72"/>
    <mergeCell ref="B122:C123"/>
    <mergeCell ref="D122:M123"/>
    <mergeCell ref="D127:K127"/>
    <mergeCell ref="B130:C133"/>
    <mergeCell ref="D130:M131"/>
    <mergeCell ref="D132:M133"/>
    <mergeCell ref="B107:C108"/>
    <mergeCell ref="D107:M108"/>
    <mergeCell ref="D111:K111"/>
    <mergeCell ref="B118:C121"/>
    <mergeCell ref="D118:M119"/>
    <mergeCell ref="D120:M121"/>
    <mergeCell ref="B162:C165"/>
    <mergeCell ref="D162:M163"/>
    <mergeCell ref="D164:M165"/>
    <mergeCell ref="B166:C167"/>
    <mergeCell ref="D166:M167"/>
    <mergeCell ref="D171:K171"/>
    <mergeCell ref="B134:C135"/>
    <mergeCell ref="D134:M135"/>
    <mergeCell ref="B146:C149"/>
    <mergeCell ref="D146:M147"/>
    <mergeCell ref="D148:M149"/>
    <mergeCell ref="B150:C151"/>
    <mergeCell ref="D150:M151"/>
    <mergeCell ref="B186:C189"/>
    <mergeCell ref="D186:M187"/>
    <mergeCell ref="D188:M189"/>
    <mergeCell ref="B190:C191"/>
    <mergeCell ref="D190:M191"/>
    <mergeCell ref="D194:K194"/>
    <mergeCell ref="B175:C178"/>
    <mergeCell ref="D175:M176"/>
    <mergeCell ref="D177:M178"/>
    <mergeCell ref="B179:C180"/>
    <mergeCell ref="D179:M180"/>
    <mergeCell ref="D184:K184"/>
    <mergeCell ref="B216:C219"/>
    <mergeCell ref="D216:M217"/>
    <mergeCell ref="D218:M219"/>
    <mergeCell ref="B220:C221"/>
    <mergeCell ref="D220:M221"/>
    <mergeCell ref="D224:K224"/>
    <mergeCell ref="B205:C208"/>
    <mergeCell ref="D205:M206"/>
    <mergeCell ref="D207:M208"/>
    <mergeCell ref="B209:C210"/>
    <mergeCell ref="D209:M210"/>
    <mergeCell ref="D213:K213"/>
    <mergeCell ref="B238:C241"/>
    <mergeCell ref="D238:M239"/>
    <mergeCell ref="D240:M241"/>
    <mergeCell ref="B242:C243"/>
    <mergeCell ref="D242:M243"/>
    <mergeCell ref="D246:K246"/>
    <mergeCell ref="B227:C230"/>
    <mergeCell ref="D227:M228"/>
    <mergeCell ref="D229:M230"/>
    <mergeCell ref="B231:C232"/>
    <mergeCell ref="D231:M232"/>
    <mergeCell ref="D235:K235"/>
    <mergeCell ref="B259:C262"/>
    <mergeCell ref="D259:M260"/>
    <mergeCell ref="D261:M262"/>
    <mergeCell ref="B263:C264"/>
    <mergeCell ref="D263:M264"/>
    <mergeCell ref="D269:K269"/>
    <mergeCell ref="B249:C252"/>
    <mergeCell ref="D249:M250"/>
    <mergeCell ref="D251:M252"/>
    <mergeCell ref="B253:C254"/>
    <mergeCell ref="D253:M254"/>
    <mergeCell ref="D257:K257"/>
    <mergeCell ref="B283:C286"/>
    <mergeCell ref="D283:M284"/>
    <mergeCell ref="D285:M286"/>
    <mergeCell ref="B287:C288"/>
    <mergeCell ref="D287:M288"/>
    <mergeCell ref="B293:C296"/>
    <mergeCell ref="D293:M294"/>
    <mergeCell ref="D295:M296"/>
    <mergeCell ref="B272:C275"/>
    <mergeCell ref="D272:M273"/>
    <mergeCell ref="D274:M275"/>
    <mergeCell ref="B276:C277"/>
    <mergeCell ref="D276:M277"/>
    <mergeCell ref="D280:K280"/>
    <mergeCell ref="B337:C338"/>
    <mergeCell ref="D337:M338"/>
    <mergeCell ref="D341:K341"/>
    <mergeCell ref="B297:C298"/>
    <mergeCell ref="D297:M298"/>
    <mergeCell ref="B303:C306"/>
    <mergeCell ref="D303:M304"/>
    <mergeCell ref="D305:M306"/>
    <mergeCell ref="B307:C308"/>
    <mergeCell ref="D307:M308"/>
    <mergeCell ref="B313:C316"/>
    <mergeCell ref="D313:M314"/>
    <mergeCell ref="D315:M316"/>
    <mergeCell ref="B317:C318"/>
    <mergeCell ref="D317:M318"/>
    <mergeCell ref="D321:K321"/>
    <mergeCell ref="B333:C336"/>
    <mergeCell ref="D333:M334"/>
    <mergeCell ref="D335:M336"/>
  </mergeCells>
  <pageMargins left="0.7" right="0.7" top="0.75" bottom="0.75" header="0.3" footer="0.3"/>
  <pageSetup paperSize="1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42"/>
  <sheetViews>
    <sheetView topLeftCell="A190" zoomScaleNormal="100" workbookViewId="0">
      <selection activeCell="B191" sqref="B191"/>
    </sheetView>
  </sheetViews>
  <sheetFormatPr baseColWidth="10" defaultRowHeight="15" x14ac:dyDescent="0.25"/>
  <cols>
    <col min="1" max="1" width="7.42578125" customWidth="1"/>
    <col min="2" max="2" width="41" customWidth="1"/>
    <col min="3" max="3" width="24.7109375" customWidth="1"/>
    <col min="4" max="4" width="11.7109375" customWidth="1"/>
    <col min="5" max="5" width="12.28515625" customWidth="1"/>
    <col min="6" max="6" width="12.7109375" customWidth="1"/>
    <col min="7" max="7" width="9" customWidth="1"/>
    <col min="9" max="9" width="9.28515625" customWidth="1"/>
    <col min="10" max="10" width="12.42578125" customWidth="1"/>
    <col min="11" max="11" width="35.5703125" customWidth="1"/>
    <col min="17" max="17" width="13.7109375" customWidth="1"/>
  </cols>
  <sheetData>
    <row r="1" spans="1:11" ht="15" customHeight="1" x14ac:dyDescent="0.25">
      <c r="A1" s="600"/>
      <c r="B1" s="601"/>
      <c r="C1" s="606" t="s">
        <v>0</v>
      </c>
      <c r="D1" s="606"/>
      <c r="E1" s="606"/>
      <c r="F1" s="606"/>
      <c r="G1" s="606"/>
      <c r="H1" s="606"/>
      <c r="I1" s="606"/>
      <c r="J1" s="606"/>
      <c r="K1" s="607"/>
    </row>
    <row r="2" spans="1:11" ht="15" customHeight="1" x14ac:dyDescent="0.25">
      <c r="A2" s="602"/>
      <c r="B2" s="603"/>
      <c r="C2" s="608"/>
      <c r="D2" s="608"/>
      <c r="E2" s="608"/>
      <c r="F2" s="608"/>
      <c r="G2" s="608"/>
      <c r="H2" s="608"/>
      <c r="I2" s="608"/>
      <c r="J2" s="608"/>
      <c r="K2" s="609"/>
    </row>
    <row r="3" spans="1:11" ht="28.5" customHeight="1" x14ac:dyDescent="0.25">
      <c r="A3" s="602"/>
      <c r="B3" s="603"/>
      <c r="C3" s="610" t="s">
        <v>94</v>
      </c>
      <c r="D3" s="610"/>
      <c r="E3" s="610"/>
      <c r="F3" s="610"/>
      <c r="G3" s="610"/>
      <c r="H3" s="610"/>
      <c r="I3" s="610"/>
      <c r="J3" s="610"/>
      <c r="K3" s="611"/>
    </row>
    <row r="4" spans="1:11" ht="34.5" customHeight="1" thickBot="1" x14ac:dyDescent="0.3">
      <c r="A4" s="604"/>
      <c r="B4" s="605"/>
      <c r="C4" s="598"/>
      <c r="D4" s="598"/>
      <c r="E4" s="598"/>
      <c r="F4" s="598"/>
      <c r="G4" s="598"/>
      <c r="H4" s="598"/>
      <c r="I4" s="598"/>
      <c r="J4" s="598"/>
      <c r="K4" s="599"/>
    </row>
    <row r="5" spans="1:11" ht="15" customHeight="1" x14ac:dyDescent="0.25">
      <c r="A5" s="590" t="s">
        <v>2</v>
      </c>
      <c r="B5" s="591"/>
      <c r="C5" s="594" t="s">
        <v>3</v>
      </c>
      <c r="D5" s="595"/>
      <c r="E5" s="595"/>
      <c r="F5" s="595"/>
      <c r="G5" s="595"/>
      <c r="H5" s="595"/>
      <c r="I5" s="595"/>
      <c r="J5" s="595"/>
      <c r="K5" s="596"/>
    </row>
    <row r="6" spans="1:11" ht="15.75" customHeight="1" thickBot="1" x14ac:dyDescent="0.3">
      <c r="A6" s="592"/>
      <c r="B6" s="593"/>
      <c r="C6" s="597"/>
      <c r="D6" s="598"/>
      <c r="E6" s="598"/>
      <c r="F6" s="598"/>
      <c r="G6" s="598"/>
      <c r="H6" s="598"/>
      <c r="I6" s="598"/>
      <c r="J6" s="598"/>
      <c r="K6" s="599"/>
    </row>
    <row r="7" spans="1:11" ht="41.25" customHeight="1" thickBot="1" x14ac:dyDescent="0.3">
      <c r="A7" s="7" t="s">
        <v>11</v>
      </c>
      <c r="B7" s="4" t="s">
        <v>4</v>
      </c>
      <c r="C7" s="20" t="s">
        <v>13</v>
      </c>
      <c r="D7" s="22" t="s">
        <v>28</v>
      </c>
      <c r="E7" s="23" t="s">
        <v>5</v>
      </c>
      <c r="F7" s="23" t="s">
        <v>6</v>
      </c>
      <c r="G7" s="6" t="s">
        <v>7</v>
      </c>
      <c r="H7" s="79" t="s">
        <v>89</v>
      </c>
      <c r="I7" s="23" t="s">
        <v>8</v>
      </c>
      <c r="J7" s="23" t="s">
        <v>9</v>
      </c>
      <c r="K7" s="20" t="s">
        <v>10</v>
      </c>
    </row>
    <row r="8" spans="1:11" ht="24.95" customHeight="1" thickBot="1" x14ac:dyDescent="0.3">
      <c r="A8" s="26">
        <v>1</v>
      </c>
      <c r="B8" s="97" t="s">
        <v>12</v>
      </c>
      <c r="C8" s="27" t="s">
        <v>14</v>
      </c>
      <c r="D8" s="13">
        <v>657.06</v>
      </c>
      <c r="E8" s="30">
        <v>9856</v>
      </c>
      <c r="F8" s="25">
        <v>15</v>
      </c>
      <c r="G8" s="25"/>
      <c r="H8" s="14"/>
      <c r="I8" s="13"/>
      <c r="J8" s="100">
        <v>9856</v>
      </c>
      <c r="K8" s="1"/>
    </row>
    <row r="11" spans="1:11" ht="15.75" thickBot="1" x14ac:dyDescent="0.3"/>
    <row r="12" spans="1:11" ht="15" customHeight="1" x14ac:dyDescent="0.25">
      <c r="A12" s="600"/>
      <c r="B12" s="601"/>
      <c r="C12" s="606" t="s">
        <v>0</v>
      </c>
      <c r="D12" s="606"/>
      <c r="E12" s="606"/>
      <c r="F12" s="606"/>
      <c r="G12" s="606"/>
      <c r="H12" s="606"/>
      <c r="I12" s="606"/>
      <c r="J12" s="606"/>
      <c r="K12" s="607"/>
    </row>
    <row r="13" spans="1:11" ht="15" customHeight="1" x14ac:dyDescent="0.25">
      <c r="A13" s="602"/>
      <c r="B13" s="603"/>
      <c r="C13" s="608"/>
      <c r="D13" s="608"/>
      <c r="E13" s="608"/>
      <c r="F13" s="608"/>
      <c r="G13" s="608"/>
      <c r="H13" s="608"/>
      <c r="I13" s="608"/>
      <c r="J13" s="608"/>
      <c r="K13" s="609"/>
    </row>
    <row r="14" spans="1:11" ht="15" customHeight="1" x14ac:dyDescent="0.25">
      <c r="A14" s="602"/>
      <c r="B14" s="603"/>
      <c r="C14" s="610" t="s">
        <v>94</v>
      </c>
      <c r="D14" s="610"/>
      <c r="E14" s="610"/>
      <c r="F14" s="610"/>
      <c r="G14" s="610"/>
      <c r="H14" s="610"/>
      <c r="I14" s="610"/>
      <c r="J14" s="610"/>
      <c r="K14" s="611"/>
    </row>
    <row r="15" spans="1:11" ht="47.25" customHeight="1" thickBot="1" x14ac:dyDescent="0.3">
      <c r="A15" s="604"/>
      <c r="B15" s="605"/>
      <c r="C15" s="598"/>
      <c r="D15" s="598"/>
      <c r="E15" s="598"/>
      <c r="F15" s="598"/>
      <c r="G15" s="598"/>
      <c r="H15" s="598"/>
      <c r="I15" s="598"/>
      <c r="J15" s="598"/>
      <c r="K15" s="599"/>
    </row>
    <row r="16" spans="1:11" ht="15" customHeight="1" x14ac:dyDescent="0.25">
      <c r="A16" s="590" t="s">
        <v>2</v>
      </c>
      <c r="B16" s="591"/>
      <c r="C16" s="594" t="s">
        <v>15</v>
      </c>
      <c r="D16" s="595"/>
      <c r="E16" s="595"/>
      <c r="F16" s="595"/>
      <c r="G16" s="595"/>
      <c r="H16" s="595"/>
      <c r="I16" s="595"/>
      <c r="J16" s="595"/>
      <c r="K16" s="596"/>
    </row>
    <row r="17" spans="1:11" ht="15.75" customHeight="1" thickBot="1" x14ac:dyDescent="0.3">
      <c r="A17" s="592"/>
      <c r="B17" s="593"/>
      <c r="C17" s="597"/>
      <c r="D17" s="598"/>
      <c r="E17" s="598"/>
      <c r="F17" s="598"/>
      <c r="G17" s="598"/>
      <c r="H17" s="598"/>
      <c r="I17" s="598"/>
      <c r="J17" s="598"/>
      <c r="K17" s="599"/>
    </row>
    <row r="18" spans="1:11" ht="42" customHeight="1" thickBot="1" x14ac:dyDescent="0.3">
      <c r="A18" s="7" t="s">
        <v>11</v>
      </c>
      <c r="B18" s="4" t="s">
        <v>4</v>
      </c>
      <c r="C18" s="5" t="s">
        <v>13</v>
      </c>
      <c r="D18" s="21" t="s">
        <v>28</v>
      </c>
      <c r="E18" s="6" t="s">
        <v>5</v>
      </c>
      <c r="F18" s="78" t="s">
        <v>6</v>
      </c>
      <c r="G18" s="6" t="s">
        <v>7</v>
      </c>
      <c r="H18" s="79" t="s">
        <v>89</v>
      </c>
      <c r="I18" s="96" t="s">
        <v>8</v>
      </c>
      <c r="J18" s="6" t="s">
        <v>9</v>
      </c>
      <c r="K18" s="5" t="s">
        <v>10</v>
      </c>
    </row>
    <row r="19" spans="1:11" ht="24.95" customHeight="1" thickBot="1" x14ac:dyDescent="0.3">
      <c r="A19" s="4">
        <v>2</v>
      </c>
      <c r="B19" s="101" t="s">
        <v>90</v>
      </c>
      <c r="C19" s="9" t="s">
        <v>16</v>
      </c>
      <c r="D19" s="58">
        <v>304</v>
      </c>
      <c r="E19" s="58">
        <v>4560</v>
      </c>
      <c r="F19" s="70">
        <v>15</v>
      </c>
      <c r="G19" s="60"/>
      <c r="H19" s="58"/>
      <c r="I19" s="59"/>
      <c r="J19" s="58">
        <v>4560</v>
      </c>
      <c r="K19" s="10"/>
    </row>
    <row r="20" spans="1:11" ht="24.95" customHeight="1" thickBot="1" x14ac:dyDescent="0.3">
      <c r="A20" s="17">
        <v>3</v>
      </c>
      <c r="B20" s="97" t="s">
        <v>17</v>
      </c>
      <c r="C20" s="2" t="s">
        <v>18</v>
      </c>
      <c r="D20" s="50">
        <v>304</v>
      </c>
      <c r="E20" s="50">
        <v>4560</v>
      </c>
      <c r="F20" s="51">
        <v>15</v>
      </c>
      <c r="G20" s="62"/>
      <c r="H20" s="50"/>
      <c r="I20" s="52"/>
      <c r="J20" s="50">
        <v>4560</v>
      </c>
      <c r="K20" s="3"/>
    </row>
    <row r="21" spans="1:11" ht="24.95" customHeight="1" thickBot="1" x14ac:dyDescent="0.3">
      <c r="A21" s="40">
        <v>4</v>
      </c>
      <c r="B21" s="102" t="s">
        <v>19</v>
      </c>
      <c r="C21" s="42" t="s">
        <v>20</v>
      </c>
      <c r="D21" s="43">
        <v>265</v>
      </c>
      <c r="E21" s="44">
        <v>3980</v>
      </c>
      <c r="F21" s="71">
        <v>15</v>
      </c>
      <c r="G21" s="64"/>
      <c r="H21" s="43"/>
      <c r="I21" s="45"/>
      <c r="J21" s="43">
        <v>3980</v>
      </c>
      <c r="K21" s="46"/>
    </row>
    <row r="22" spans="1:11" ht="24.95" customHeight="1" thickBot="1" x14ac:dyDescent="0.3">
      <c r="A22" s="47">
        <v>5</v>
      </c>
      <c r="B22" s="103" t="s">
        <v>21</v>
      </c>
      <c r="C22" s="49" t="s">
        <v>20</v>
      </c>
      <c r="D22" s="50">
        <v>265</v>
      </c>
      <c r="E22" s="50">
        <v>3980</v>
      </c>
      <c r="F22" s="51">
        <v>15</v>
      </c>
      <c r="G22" s="62"/>
      <c r="H22" s="50"/>
      <c r="I22" s="52"/>
      <c r="J22" s="50">
        <v>3980</v>
      </c>
      <c r="K22" s="53"/>
    </row>
    <row r="23" spans="1:11" ht="24.95" customHeight="1" thickBot="1" x14ac:dyDescent="0.3">
      <c r="A23" s="40">
        <v>6</v>
      </c>
      <c r="B23" s="102" t="s">
        <v>22</v>
      </c>
      <c r="C23" s="146" t="s">
        <v>23</v>
      </c>
      <c r="D23" s="54">
        <v>330</v>
      </c>
      <c r="E23" s="43">
        <v>4950</v>
      </c>
      <c r="F23" s="71">
        <v>15</v>
      </c>
      <c r="G23" s="64"/>
      <c r="H23" s="43"/>
      <c r="I23" s="45"/>
      <c r="J23" s="43">
        <v>4950</v>
      </c>
      <c r="K23" s="46"/>
    </row>
    <row r="24" spans="1:11" ht="24.95" customHeight="1" thickBot="1" x14ac:dyDescent="0.3">
      <c r="A24" s="17">
        <v>7</v>
      </c>
      <c r="B24" s="97" t="s">
        <v>24</v>
      </c>
      <c r="C24" s="2" t="s">
        <v>25</v>
      </c>
      <c r="D24" s="50">
        <v>304</v>
      </c>
      <c r="E24" s="50">
        <v>4560</v>
      </c>
      <c r="F24" s="51">
        <v>15</v>
      </c>
      <c r="G24" s="62"/>
      <c r="H24" s="50"/>
      <c r="I24" s="52"/>
      <c r="J24" s="50">
        <v>4560</v>
      </c>
      <c r="K24" s="3"/>
    </row>
    <row r="25" spans="1:11" ht="27.75" customHeight="1" thickBot="1" x14ac:dyDescent="0.35">
      <c r="A25" s="95"/>
      <c r="B25" s="98" t="s">
        <v>91</v>
      </c>
      <c r="C25" s="2"/>
      <c r="D25" s="2"/>
      <c r="E25" s="14"/>
      <c r="F25" s="2"/>
      <c r="G25" s="2"/>
      <c r="H25" s="2"/>
      <c r="I25" s="2"/>
      <c r="J25" s="99">
        <f>SUM(J19:J24)</f>
        <v>26590</v>
      </c>
      <c r="K25" s="3"/>
    </row>
    <row r="29" spans="1:11" ht="15.75" thickBot="1" x14ac:dyDescent="0.3"/>
    <row r="30" spans="1:11" ht="15" customHeight="1" x14ac:dyDescent="0.25">
      <c r="A30" s="600"/>
      <c r="B30" s="601"/>
      <c r="C30" s="606" t="s">
        <v>0</v>
      </c>
      <c r="D30" s="606"/>
      <c r="E30" s="606"/>
      <c r="F30" s="606"/>
      <c r="G30" s="606"/>
      <c r="H30" s="606"/>
      <c r="I30" s="606"/>
      <c r="J30" s="606"/>
      <c r="K30" s="607"/>
    </row>
    <row r="31" spans="1:11" ht="15" customHeight="1" x14ac:dyDescent="0.25">
      <c r="A31" s="602"/>
      <c r="B31" s="603"/>
      <c r="C31" s="608"/>
      <c r="D31" s="608"/>
      <c r="E31" s="608"/>
      <c r="F31" s="608"/>
      <c r="G31" s="608"/>
      <c r="H31" s="608"/>
      <c r="I31" s="608"/>
      <c r="J31" s="608"/>
      <c r="K31" s="609"/>
    </row>
    <row r="32" spans="1:11" ht="15" customHeight="1" x14ac:dyDescent="0.25">
      <c r="A32" s="602"/>
      <c r="B32" s="603"/>
      <c r="C32" s="610" t="s">
        <v>94</v>
      </c>
      <c r="D32" s="610"/>
      <c r="E32" s="610"/>
      <c r="F32" s="610"/>
      <c r="G32" s="610"/>
      <c r="H32" s="610"/>
      <c r="I32" s="610"/>
      <c r="J32" s="610"/>
      <c r="K32" s="611"/>
    </row>
    <row r="33" spans="1:11" ht="55.5" customHeight="1" thickBot="1" x14ac:dyDescent="0.3">
      <c r="A33" s="604"/>
      <c r="B33" s="605"/>
      <c r="C33" s="598"/>
      <c r="D33" s="598"/>
      <c r="E33" s="598"/>
      <c r="F33" s="598"/>
      <c r="G33" s="598"/>
      <c r="H33" s="598"/>
      <c r="I33" s="598"/>
      <c r="J33" s="598"/>
      <c r="K33" s="599"/>
    </row>
    <row r="34" spans="1:11" ht="15" customHeight="1" x14ac:dyDescent="0.25">
      <c r="A34" s="590" t="s">
        <v>2</v>
      </c>
      <c r="B34" s="591"/>
      <c r="C34" s="594" t="s">
        <v>26</v>
      </c>
      <c r="D34" s="595"/>
      <c r="E34" s="595"/>
      <c r="F34" s="595"/>
      <c r="G34" s="595"/>
      <c r="H34" s="595"/>
      <c r="I34" s="595"/>
      <c r="J34" s="595"/>
      <c r="K34" s="596"/>
    </row>
    <row r="35" spans="1:11" ht="15.75" customHeight="1" thickBot="1" x14ac:dyDescent="0.3">
      <c r="A35" s="592"/>
      <c r="B35" s="593"/>
      <c r="C35" s="597"/>
      <c r="D35" s="598"/>
      <c r="E35" s="598"/>
      <c r="F35" s="598"/>
      <c r="G35" s="598"/>
      <c r="H35" s="598"/>
      <c r="I35" s="598"/>
      <c r="J35" s="598"/>
      <c r="K35" s="599"/>
    </row>
    <row r="36" spans="1:11" ht="45.75" thickBot="1" x14ac:dyDescent="0.3">
      <c r="A36" s="16" t="s">
        <v>11</v>
      </c>
      <c r="B36" s="17" t="s">
        <v>4</v>
      </c>
      <c r="C36" s="18" t="s">
        <v>13</v>
      </c>
      <c r="D36" s="21" t="s">
        <v>28</v>
      </c>
      <c r="E36" s="19" t="s">
        <v>5</v>
      </c>
      <c r="F36" s="19" t="s">
        <v>6</v>
      </c>
      <c r="G36" s="6" t="s">
        <v>7</v>
      </c>
      <c r="H36" s="79" t="s">
        <v>89</v>
      </c>
      <c r="I36" s="106" t="s">
        <v>8</v>
      </c>
      <c r="J36" s="19" t="s">
        <v>9</v>
      </c>
      <c r="K36" s="18" t="s">
        <v>10</v>
      </c>
    </row>
    <row r="37" spans="1:11" ht="24.95" customHeight="1" thickBot="1" x14ac:dyDescent="0.3">
      <c r="A37" s="55">
        <v>8</v>
      </c>
      <c r="B37" s="115" t="s">
        <v>27</v>
      </c>
      <c r="C37" s="57" t="s">
        <v>29</v>
      </c>
      <c r="D37" s="58">
        <v>343</v>
      </c>
      <c r="E37" s="59">
        <v>5145</v>
      </c>
      <c r="F37" s="60">
        <v>15</v>
      </c>
      <c r="G37" s="60">
        <v>4</v>
      </c>
      <c r="H37" s="119">
        <v>172</v>
      </c>
      <c r="I37" s="120">
        <v>686</v>
      </c>
      <c r="J37" s="119">
        <v>6003</v>
      </c>
      <c r="K37" s="57"/>
    </row>
    <row r="38" spans="1:11" ht="24.95" customHeight="1" thickBot="1" x14ac:dyDescent="0.3">
      <c r="A38" s="61">
        <v>9</v>
      </c>
      <c r="B38" s="116" t="s">
        <v>30</v>
      </c>
      <c r="C38" s="48" t="s">
        <v>31</v>
      </c>
      <c r="D38" s="50">
        <v>259.07</v>
      </c>
      <c r="E38" s="52">
        <v>3886</v>
      </c>
      <c r="F38" s="62">
        <v>15</v>
      </c>
      <c r="G38" s="62">
        <v>4</v>
      </c>
      <c r="H38" s="121">
        <v>130</v>
      </c>
      <c r="I38" s="122">
        <v>518</v>
      </c>
      <c r="J38" s="121">
        <v>4534</v>
      </c>
      <c r="K38" s="48"/>
    </row>
    <row r="39" spans="1:11" ht="24.95" customHeight="1" thickBot="1" x14ac:dyDescent="0.3">
      <c r="A39" s="63">
        <v>10</v>
      </c>
      <c r="B39" s="117" t="s">
        <v>32</v>
      </c>
      <c r="C39" s="41" t="s">
        <v>33</v>
      </c>
      <c r="D39" s="43">
        <v>396.13</v>
      </c>
      <c r="E39" s="45">
        <v>5942</v>
      </c>
      <c r="F39" s="64">
        <v>15</v>
      </c>
      <c r="G39" s="64"/>
      <c r="H39" s="150"/>
      <c r="I39" s="44"/>
      <c r="J39" s="150">
        <v>5942</v>
      </c>
      <c r="K39" s="41"/>
    </row>
    <row r="40" spans="1:11" ht="24.95" customHeight="1" thickBot="1" x14ac:dyDescent="0.3">
      <c r="A40" s="61">
        <v>11</v>
      </c>
      <c r="B40" s="116" t="s">
        <v>34</v>
      </c>
      <c r="C40" s="48" t="s">
        <v>35</v>
      </c>
      <c r="D40" s="50">
        <v>248</v>
      </c>
      <c r="E40" s="52">
        <v>3720</v>
      </c>
      <c r="F40" s="62">
        <v>15</v>
      </c>
      <c r="G40" s="62"/>
      <c r="H40" s="121"/>
      <c r="I40" s="122"/>
      <c r="J40" s="121">
        <v>3720</v>
      </c>
      <c r="K40" s="48"/>
    </row>
    <row r="41" spans="1:11" ht="24.95" customHeight="1" thickBot="1" x14ac:dyDescent="0.3">
      <c r="A41" s="65">
        <v>12</v>
      </c>
      <c r="B41" s="118" t="s">
        <v>36</v>
      </c>
      <c r="C41" s="67" t="s">
        <v>35</v>
      </c>
      <c r="D41" s="54">
        <v>248</v>
      </c>
      <c r="E41" s="68">
        <v>3720</v>
      </c>
      <c r="F41" s="69">
        <v>15</v>
      </c>
      <c r="G41" s="69"/>
      <c r="H41" s="123"/>
      <c r="I41" s="124">
        <v>496</v>
      </c>
      <c r="J41" s="123">
        <v>4216</v>
      </c>
      <c r="K41" s="67"/>
    </row>
    <row r="42" spans="1:11" ht="33" customHeight="1" thickBot="1" x14ac:dyDescent="0.35">
      <c r="A42" s="95"/>
      <c r="B42" s="98" t="s">
        <v>91</v>
      </c>
      <c r="C42" s="2"/>
      <c r="D42" s="2"/>
      <c r="E42" s="2"/>
      <c r="F42" s="2"/>
      <c r="G42" s="2"/>
      <c r="H42" s="2"/>
      <c r="I42" s="2"/>
      <c r="J42" s="99">
        <f>SUM(J37:J41)</f>
        <v>24415</v>
      </c>
      <c r="K42" s="3"/>
    </row>
    <row r="44" spans="1:11" ht="15.75" thickBot="1" x14ac:dyDescent="0.3"/>
    <row r="45" spans="1:11" x14ac:dyDescent="0.25">
      <c r="A45" s="600"/>
      <c r="B45" s="601"/>
      <c r="C45" s="606" t="s">
        <v>0</v>
      </c>
      <c r="D45" s="606"/>
      <c r="E45" s="606"/>
      <c r="F45" s="606"/>
      <c r="G45" s="606"/>
      <c r="H45" s="606"/>
      <c r="I45" s="606"/>
      <c r="J45" s="606"/>
      <c r="K45" s="607"/>
    </row>
    <row r="46" spans="1:11" x14ac:dyDescent="0.25">
      <c r="A46" s="602"/>
      <c r="B46" s="603"/>
      <c r="C46" s="608"/>
      <c r="D46" s="608"/>
      <c r="E46" s="608"/>
      <c r="F46" s="608"/>
      <c r="G46" s="608"/>
      <c r="H46" s="608"/>
      <c r="I46" s="608"/>
      <c r="J46" s="608"/>
      <c r="K46" s="609"/>
    </row>
    <row r="47" spans="1:11" x14ac:dyDescent="0.25">
      <c r="A47" s="602"/>
      <c r="B47" s="603"/>
      <c r="C47" s="610" t="s">
        <v>94</v>
      </c>
      <c r="D47" s="610"/>
      <c r="E47" s="610"/>
      <c r="F47" s="610"/>
      <c r="G47" s="610"/>
      <c r="H47" s="610"/>
      <c r="I47" s="610"/>
      <c r="J47" s="610"/>
      <c r="K47" s="611"/>
    </row>
    <row r="48" spans="1:11" ht="50.25" customHeight="1" thickBot="1" x14ac:dyDescent="0.3">
      <c r="A48" s="604"/>
      <c r="B48" s="605"/>
      <c r="C48" s="598"/>
      <c r="D48" s="598"/>
      <c r="E48" s="598"/>
      <c r="F48" s="598"/>
      <c r="G48" s="598"/>
      <c r="H48" s="598"/>
      <c r="I48" s="598"/>
      <c r="J48" s="598"/>
      <c r="K48" s="599"/>
    </row>
    <row r="49" spans="1:11" x14ac:dyDescent="0.25">
      <c r="A49" s="590" t="s">
        <v>2</v>
      </c>
      <c r="B49" s="591"/>
      <c r="C49" s="594" t="s">
        <v>37</v>
      </c>
      <c r="D49" s="595"/>
      <c r="E49" s="595"/>
      <c r="F49" s="595"/>
      <c r="G49" s="595"/>
      <c r="H49" s="595"/>
      <c r="I49" s="595"/>
      <c r="J49" s="595"/>
      <c r="K49" s="596"/>
    </row>
    <row r="50" spans="1:11" ht="15.75" thickBot="1" x14ac:dyDescent="0.3">
      <c r="A50" s="592"/>
      <c r="B50" s="593"/>
      <c r="C50" s="597"/>
      <c r="D50" s="598"/>
      <c r="E50" s="598"/>
      <c r="F50" s="598"/>
      <c r="G50" s="598"/>
      <c r="H50" s="598"/>
      <c r="I50" s="598"/>
      <c r="J50" s="598"/>
      <c r="K50" s="599"/>
    </row>
    <row r="51" spans="1:11" ht="45.75" thickBot="1" x14ac:dyDescent="0.3">
      <c r="A51" s="16" t="s">
        <v>11</v>
      </c>
      <c r="B51" s="17" t="s">
        <v>4</v>
      </c>
      <c r="C51" s="18" t="s">
        <v>13</v>
      </c>
      <c r="D51" s="21" t="s">
        <v>28</v>
      </c>
      <c r="E51" s="19" t="s">
        <v>5</v>
      </c>
      <c r="F51" s="19" t="s">
        <v>6</v>
      </c>
      <c r="G51" s="6" t="s">
        <v>7</v>
      </c>
      <c r="H51" s="79" t="s">
        <v>89</v>
      </c>
      <c r="I51" s="106" t="s">
        <v>8</v>
      </c>
      <c r="J51" s="19" t="s">
        <v>9</v>
      </c>
      <c r="K51" s="18" t="s">
        <v>10</v>
      </c>
    </row>
    <row r="52" spans="1:11" ht="24.95" customHeight="1" thickBot="1" x14ac:dyDescent="0.3">
      <c r="A52" s="5">
        <v>13</v>
      </c>
      <c r="B52" s="151" t="s">
        <v>38</v>
      </c>
      <c r="C52" s="8" t="s">
        <v>42</v>
      </c>
      <c r="D52" s="11">
        <v>304.52999999999997</v>
      </c>
      <c r="E52" s="12">
        <v>4568</v>
      </c>
      <c r="F52" s="24">
        <v>15</v>
      </c>
      <c r="G52" s="24"/>
      <c r="H52" s="9"/>
      <c r="I52" s="8"/>
      <c r="J52" s="12">
        <v>4568</v>
      </c>
      <c r="K52" s="8"/>
    </row>
    <row r="53" spans="1:11" ht="24.95" customHeight="1" thickBot="1" x14ac:dyDescent="0.3">
      <c r="A53" s="61">
        <v>14</v>
      </c>
      <c r="B53" s="116" t="s">
        <v>39</v>
      </c>
      <c r="C53" s="48" t="s">
        <v>42</v>
      </c>
      <c r="D53" s="50">
        <v>304.52999999999997</v>
      </c>
      <c r="E53" s="52">
        <v>4568</v>
      </c>
      <c r="F53" s="62">
        <v>15</v>
      </c>
      <c r="G53" s="62"/>
      <c r="H53" s="49"/>
      <c r="I53" s="48"/>
      <c r="J53" s="52">
        <v>4568</v>
      </c>
      <c r="K53" s="48"/>
    </row>
    <row r="54" spans="1:11" ht="24.95" customHeight="1" thickBot="1" x14ac:dyDescent="0.3">
      <c r="A54" s="63">
        <v>15</v>
      </c>
      <c r="B54" s="117" t="s">
        <v>40</v>
      </c>
      <c r="C54" s="41" t="s">
        <v>43</v>
      </c>
      <c r="D54" s="43">
        <v>429.22</v>
      </c>
      <c r="E54" s="45">
        <v>6438</v>
      </c>
      <c r="F54" s="64">
        <v>15</v>
      </c>
      <c r="G54" s="64"/>
      <c r="H54" s="42"/>
      <c r="I54" s="41"/>
      <c r="J54" s="45">
        <v>6438</v>
      </c>
      <c r="K54" s="41"/>
    </row>
    <row r="55" spans="1:11" ht="30.75" customHeight="1" thickBot="1" x14ac:dyDescent="0.3">
      <c r="A55" s="61">
        <v>16</v>
      </c>
      <c r="B55" s="116" t="s">
        <v>41</v>
      </c>
      <c r="C55" s="76" t="s">
        <v>44</v>
      </c>
      <c r="D55" s="50">
        <v>477.47</v>
      </c>
      <c r="E55" s="52">
        <v>7162</v>
      </c>
      <c r="F55" s="62">
        <v>15</v>
      </c>
      <c r="G55" s="62"/>
      <c r="H55" s="49"/>
      <c r="I55" s="48"/>
      <c r="J55" s="52">
        <v>7162</v>
      </c>
      <c r="K55" s="48"/>
    </row>
    <row r="56" spans="1:11" ht="21" customHeight="1" thickBot="1" x14ac:dyDescent="0.35">
      <c r="A56" s="95"/>
      <c r="B56" s="98" t="s">
        <v>91</v>
      </c>
      <c r="C56" s="2"/>
      <c r="D56" s="2"/>
      <c r="E56" s="2"/>
      <c r="F56" s="2"/>
      <c r="G56" s="2"/>
      <c r="H56" s="2"/>
      <c r="I56" s="2"/>
      <c r="J56" s="99">
        <f>SUM(J52:J55)</f>
        <v>22736</v>
      </c>
      <c r="K56" s="3"/>
    </row>
    <row r="59" spans="1:11" ht="15.75" thickBot="1" x14ac:dyDescent="0.3"/>
    <row r="60" spans="1:11" ht="15" customHeight="1" x14ac:dyDescent="0.25">
      <c r="A60" s="600"/>
      <c r="B60" s="601"/>
      <c r="C60" s="606" t="s">
        <v>0</v>
      </c>
      <c r="D60" s="606"/>
      <c r="E60" s="606"/>
      <c r="F60" s="606"/>
      <c r="G60" s="606"/>
      <c r="H60" s="606"/>
      <c r="I60" s="606"/>
      <c r="J60" s="606"/>
      <c r="K60" s="607"/>
    </row>
    <row r="61" spans="1:11" ht="15" customHeight="1" x14ac:dyDescent="0.25">
      <c r="A61" s="602"/>
      <c r="B61" s="603"/>
      <c r="C61" s="608"/>
      <c r="D61" s="608"/>
      <c r="E61" s="608"/>
      <c r="F61" s="608"/>
      <c r="G61" s="608"/>
      <c r="H61" s="608"/>
      <c r="I61" s="608"/>
      <c r="J61" s="608"/>
      <c r="K61" s="609"/>
    </row>
    <row r="62" spans="1:11" ht="15" customHeight="1" x14ac:dyDescent="0.25">
      <c r="A62" s="602"/>
      <c r="B62" s="603"/>
      <c r="C62" s="610" t="s">
        <v>94</v>
      </c>
      <c r="D62" s="610"/>
      <c r="E62" s="610"/>
      <c r="F62" s="610"/>
      <c r="G62" s="610"/>
      <c r="H62" s="610"/>
      <c r="I62" s="610"/>
      <c r="J62" s="610"/>
      <c r="K62" s="611"/>
    </row>
    <row r="63" spans="1:11" ht="55.5" customHeight="1" thickBot="1" x14ac:dyDescent="0.3">
      <c r="A63" s="604"/>
      <c r="B63" s="605"/>
      <c r="C63" s="598"/>
      <c r="D63" s="598"/>
      <c r="E63" s="598"/>
      <c r="F63" s="598"/>
      <c r="G63" s="598"/>
      <c r="H63" s="598"/>
      <c r="I63" s="598"/>
      <c r="J63" s="598"/>
      <c r="K63" s="599"/>
    </row>
    <row r="64" spans="1:11" ht="15" customHeight="1" x14ac:dyDescent="0.25">
      <c r="A64" s="590" t="s">
        <v>2</v>
      </c>
      <c r="B64" s="591"/>
      <c r="C64" s="594" t="s">
        <v>45</v>
      </c>
      <c r="D64" s="595"/>
      <c r="E64" s="595"/>
      <c r="F64" s="595"/>
      <c r="G64" s="595"/>
      <c r="H64" s="595"/>
      <c r="I64" s="595"/>
      <c r="J64" s="595"/>
      <c r="K64" s="596"/>
    </row>
    <row r="65" spans="1:11" ht="15.75" customHeight="1" thickBot="1" x14ac:dyDescent="0.3">
      <c r="A65" s="592"/>
      <c r="B65" s="593"/>
      <c r="C65" s="597"/>
      <c r="D65" s="598"/>
      <c r="E65" s="598"/>
      <c r="F65" s="598"/>
      <c r="G65" s="598"/>
      <c r="H65" s="598"/>
      <c r="I65" s="598"/>
      <c r="J65" s="598"/>
      <c r="K65" s="599"/>
    </row>
    <row r="66" spans="1:11" ht="45.75" thickBot="1" x14ac:dyDescent="0.3">
      <c r="A66" s="16" t="s">
        <v>11</v>
      </c>
      <c r="B66" s="17" t="s">
        <v>4</v>
      </c>
      <c r="C66" s="18" t="s">
        <v>13</v>
      </c>
      <c r="D66" s="21" t="s">
        <v>28</v>
      </c>
      <c r="E66" s="19" t="s">
        <v>5</v>
      </c>
      <c r="F66" s="19" t="s">
        <v>6</v>
      </c>
      <c r="G66" s="6" t="s">
        <v>7</v>
      </c>
      <c r="H66" s="79" t="s">
        <v>89</v>
      </c>
      <c r="I66" s="106" t="s">
        <v>8</v>
      </c>
      <c r="J66" s="19" t="s">
        <v>9</v>
      </c>
      <c r="K66" s="18" t="s">
        <v>10</v>
      </c>
    </row>
    <row r="67" spans="1:11" ht="30.75" customHeight="1" thickBot="1" x14ac:dyDescent="0.3">
      <c r="A67" s="55">
        <v>17</v>
      </c>
      <c r="B67" s="115" t="s">
        <v>46</v>
      </c>
      <c r="C67" s="147" t="s">
        <v>47</v>
      </c>
      <c r="D67" s="58">
        <v>410.67</v>
      </c>
      <c r="E67" s="59">
        <v>6160</v>
      </c>
      <c r="F67" s="60">
        <v>15</v>
      </c>
      <c r="G67" s="60"/>
      <c r="H67" s="59">
        <v>924</v>
      </c>
      <c r="I67" s="58"/>
      <c r="J67" s="59">
        <v>7084</v>
      </c>
      <c r="K67" s="57"/>
    </row>
    <row r="68" spans="1:11" ht="24.95" customHeight="1" thickBot="1" x14ac:dyDescent="0.3">
      <c r="A68" s="61">
        <v>18</v>
      </c>
      <c r="B68" s="116" t="s">
        <v>48</v>
      </c>
      <c r="C68" s="48" t="s">
        <v>49</v>
      </c>
      <c r="D68" s="50">
        <v>304.52999999999997</v>
      </c>
      <c r="E68" s="52">
        <v>4568</v>
      </c>
      <c r="F68" s="62">
        <v>15</v>
      </c>
      <c r="G68" s="62"/>
      <c r="H68" s="52"/>
      <c r="I68" s="50"/>
      <c r="J68" s="52">
        <v>4568</v>
      </c>
      <c r="K68" s="48"/>
    </row>
    <row r="69" spans="1:11" ht="24.95" customHeight="1" thickBot="1" x14ac:dyDescent="0.3">
      <c r="A69" s="61">
        <v>19</v>
      </c>
      <c r="B69" s="116" t="s">
        <v>50</v>
      </c>
      <c r="C69" s="48" t="s">
        <v>49</v>
      </c>
      <c r="D69" s="50">
        <v>253.52</v>
      </c>
      <c r="E69" s="52">
        <v>3803</v>
      </c>
      <c r="F69" s="62">
        <v>15</v>
      </c>
      <c r="G69" s="62"/>
      <c r="H69" s="52"/>
      <c r="I69" s="50"/>
      <c r="J69" s="52">
        <v>3803</v>
      </c>
      <c r="K69" s="48"/>
    </row>
    <row r="70" spans="1:11" ht="30" customHeight="1" thickBot="1" x14ac:dyDescent="0.35">
      <c r="A70" s="95"/>
      <c r="B70" s="98" t="s">
        <v>91</v>
      </c>
      <c r="C70" s="2"/>
      <c r="D70" s="2"/>
      <c r="E70" s="2"/>
      <c r="F70" s="2"/>
      <c r="G70" s="2"/>
      <c r="H70" s="2"/>
      <c r="I70" s="2"/>
      <c r="J70" s="99">
        <f>SUM(J67:J69)</f>
        <v>15455</v>
      </c>
      <c r="K70" s="3"/>
    </row>
    <row r="72" spans="1:11" ht="15.75" thickBot="1" x14ac:dyDescent="0.3"/>
    <row r="73" spans="1:11" x14ac:dyDescent="0.25">
      <c r="A73" s="600"/>
      <c r="B73" s="601"/>
      <c r="C73" s="606" t="s">
        <v>0</v>
      </c>
      <c r="D73" s="606"/>
      <c r="E73" s="606"/>
      <c r="F73" s="606"/>
      <c r="G73" s="606"/>
      <c r="H73" s="606"/>
      <c r="I73" s="606"/>
      <c r="J73" s="606"/>
      <c r="K73" s="607"/>
    </row>
    <row r="74" spans="1:11" x14ac:dyDescent="0.25">
      <c r="A74" s="602"/>
      <c r="B74" s="603"/>
      <c r="C74" s="608"/>
      <c r="D74" s="608"/>
      <c r="E74" s="608"/>
      <c r="F74" s="608"/>
      <c r="G74" s="608"/>
      <c r="H74" s="608"/>
      <c r="I74" s="608"/>
      <c r="J74" s="608"/>
      <c r="K74" s="609"/>
    </row>
    <row r="75" spans="1:11" x14ac:dyDescent="0.25">
      <c r="A75" s="602"/>
      <c r="B75" s="603"/>
      <c r="C75" s="610" t="s">
        <v>94</v>
      </c>
      <c r="D75" s="610"/>
      <c r="E75" s="610"/>
      <c r="F75" s="610"/>
      <c r="G75" s="610"/>
      <c r="H75" s="610"/>
      <c r="I75" s="610"/>
      <c r="J75" s="610"/>
      <c r="K75" s="611"/>
    </row>
    <row r="76" spans="1:11" ht="48.75" customHeight="1" thickBot="1" x14ac:dyDescent="0.3">
      <c r="A76" s="604"/>
      <c r="B76" s="605"/>
      <c r="C76" s="598"/>
      <c r="D76" s="598"/>
      <c r="E76" s="598"/>
      <c r="F76" s="598"/>
      <c r="G76" s="598"/>
      <c r="H76" s="598"/>
      <c r="I76" s="598"/>
      <c r="J76" s="598"/>
      <c r="K76" s="599"/>
    </row>
    <row r="77" spans="1:11" x14ac:dyDescent="0.25">
      <c r="A77" s="590" t="s">
        <v>2</v>
      </c>
      <c r="B77" s="591"/>
      <c r="C77" s="594" t="s">
        <v>52</v>
      </c>
      <c r="D77" s="595"/>
      <c r="E77" s="595"/>
      <c r="F77" s="595"/>
      <c r="G77" s="595"/>
      <c r="H77" s="595"/>
      <c r="I77" s="595"/>
      <c r="J77" s="595"/>
      <c r="K77" s="596"/>
    </row>
    <row r="78" spans="1:11" ht="15.75" thickBot="1" x14ac:dyDescent="0.3">
      <c r="A78" s="592"/>
      <c r="B78" s="593"/>
      <c r="C78" s="597"/>
      <c r="D78" s="598"/>
      <c r="E78" s="598"/>
      <c r="F78" s="598"/>
      <c r="G78" s="598"/>
      <c r="H78" s="598"/>
      <c r="I78" s="598"/>
      <c r="J78" s="598"/>
      <c r="K78" s="599"/>
    </row>
    <row r="79" spans="1:11" ht="45.75" thickBot="1" x14ac:dyDescent="0.3">
      <c r="A79" s="16" t="s">
        <v>11</v>
      </c>
      <c r="B79" s="17" t="s">
        <v>4</v>
      </c>
      <c r="C79" s="18" t="s">
        <v>13</v>
      </c>
      <c r="D79" s="21" t="s">
        <v>28</v>
      </c>
      <c r="E79" s="19" t="s">
        <v>5</v>
      </c>
      <c r="F79" s="19" t="s">
        <v>6</v>
      </c>
      <c r="G79" s="6" t="s">
        <v>7</v>
      </c>
      <c r="H79" s="79" t="s">
        <v>89</v>
      </c>
      <c r="I79" s="106" t="s">
        <v>8</v>
      </c>
      <c r="J79" s="19" t="s">
        <v>9</v>
      </c>
      <c r="K79" s="18" t="s">
        <v>10</v>
      </c>
    </row>
    <row r="80" spans="1:11" ht="24.95" customHeight="1" thickBot="1" x14ac:dyDescent="0.3">
      <c r="A80" s="61">
        <v>20</v>
      </c>
      <c r="B80" s="126" t="s">
        <v>53</v>
      </c>
      <c r="C80" s="152" t="s">
        <v>54</v>
      </c>
      <c r="D80" s="88">
        <v>305</v>
      </c>
      <c r="E80" s="90">
        <v>4575</v>
      </c>
      <c r="F80" s="89">
        <v>15</v>
      </c>
      <c r="G80" s="89"/>
      <c r="H80" s="90"/>
      <c r="I80" s="88"/>
      <c r="J80" s="153">
        <v>4575</v>
      </c>
      <c r="K80" s="88"/>
    </row>
    <row r="81" spans="1:11" x14ac:dyDescent="0.25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</row>
    <row r="82" spans="1:11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</row>
    <row r="83" spans="1:11" x14ac:dyDescent="0.25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</row>
    <row r="84" spans="1:11" ht="15.75" thickBot="1" x14ac:dyDescent="0.3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</row>
    <row r="85" spans="1:11" x14ac:dyDescent="0.25">
      <c r="A85" s="612"/>
      <c r="B85" s="613"/>
      <c r="C85" s="618" t="s">
        <v>0</v>
      </c>
      <c r="D85" s="618"/>
      <c r="E85" s="618"/>
      <c r="F85" s="618"/>
      <c r="G85" s="618"/>
      <c r="H85" s="618"/>
      <c r="I85" s="618"/>
      <c r="J85" s="618"/>
      <c r="K85" s="619"/>
    </row>
    <row r="86" spans="1:11" x14ac:dyDescent="0.25">
      <c r="A86" s="614"/>
      <c r="B86" s="615"/>
      <c r="C86" s="620"/>
      <c r="D86" s="620"/>
      <c r="E86" s="620"/>
      <c r="F86" s="620"/>
      <c r="G86" s="620"/>
      <c r="H86" s="620"/>
      <c r="I86" s="620"/>
      <c r="J86" s="620"/>
      <c r="K86" s="621"/>
    </row>
    <row r="87" spans="1:11" x14ac:dyDescent="0.25">
      <c r="A87" s="614"/>
      <c r="B87" s="615"/>
      <c r="C87" s="622" t="s">
        <v>94</v>
      </c>
      <c r="D87" s="622"/>
      <c r="E87" s="622"/>
      <c r="F87" s="622"/>
      <c r="G87" s="622"/>
      <c r="H87" s="622"/>
      <c r="I87" s="622"/>
      <c r="J87" s="622"/>
      <c r="K87" s="623"/>
    </row>
    <row r="88" spans="1:11" ht="45" customHeight="1" thickBot="1" x14ac:dyDescent="0.3">
      <c r="A88" s="616"/>
      <c r="B88" s="617"/>
      <c r="C88" s="624"/>
      <c r="D88" s="624"/>
      <c r="E88" s="624"/>
      <c r="F88" s="624"/>
      <c r="G88" s="624"/>
      <c r="H88" s="624"/>
      <c r="I88" s="624"/>
      <c r="J88" s="624"/>
      <c r="K88" s="625"/>
    </row>
    <row r="89" spans="1:11" x14ac:dyDescent="0.25">
      <c r="A89" s="626" t="s">
        <v>2</v>
      </c>
      <c r="B89" s="627"/>
      <c r="C89" s="630" t="s">
        <v>55</v>
      </c>
      <c r="D89" s="631"/>
      <c r="E89" s="631"/>
      <c r="F89" s="631"/>
      <c r="G89" s="631"/>
      <c r="H89" s="631"/>
      <c r="I89" s="631"/>
      <c r="J89" s="631"/>
      <c r="K89" s="632"/>
    </row>
    <row r="90" spans="1:11" ht="15.75" thickBot="1" x14ac:dyDescent="0.3">
      <c r="A90" s="628"/>
      <c r="B90" s="629"/>
      <c r="C90" s="633"/>
      <c r="D90" s="624"/>
      <c r="E90" s="624"/>
      <c r="F90" s="624"/>
      <c r="G90" s="624"/>
      <c r="H90" s="624"/>
      <c r="I90" s="624"/>
      <c r="J90" s="624"/>
      <c r="K90" s="625"/>
    </row>
    <row r="91" spans="1:11" ht="45.75" thickBot="1" x14ac:dyDescent="0.3">
      <c r="A91" s="72" t="s">
        <v>11</v>
      </c>
      <c r="B91" s="47" t="s">
        <v>4</v>
      </c>
      <c r="C91" s="61" t="s">
        <v>13</v>
      </c>
      <c r="D91" s="73" t="s">
        <v>28</v>
      </c>
      <c r="E91" s="74" t="s">
        <v>5</v>
      </c>
      <c r="F91" s="74" t="s">
        <v>6</v>
      </c>
      <c r="G91" s="6" t="s">
        <v>7</v>
      </c>
      <c r="H91" s="79" t="s">
        <v>89</v>
      </c>
      <c r="I91" s="136" t="s">
        <v>8</v>
      </c>
      <c r="J91" s="74" t="s">
        <v>9</v>
      </c>
      <c r="K91" s="61" t="s">
        <v>10</v>
      </c>
    </row>
    <row r="92" spans="1:11" ht="29.25" customHeight="1" thickBot="1" x14ac:dyDescent="0.3">
      <c r="A92" s="61">
        <v>21</v>
      </c>
      <c r="B92" s="127" t="s">
        <v>56</v>
      </c>
      <c r="C92" s="154" t="s">
        <v>57</v>
      </c>
      <c r="D92" s="88">
        <v>304.52999999999997</v>
      </c>
      <c r="E92" s="90">
        <v>4568</v>
      </c>
      <c r="F92" s="89">
        <v>15</v>
      </c>
      <c r="G92" s="89"/>
      <c r="H92" s="90"/>
      <c r="I92" s="88"/>
      <c r="J92" s="153">
        <v>4568</v>
      </c>
      <c r="K92" s="48"/>
    </row>
    <row r="93" spans="1:11" ht="32.25" customHeight="1" thickBot="1" x14ac:dyDescent="0.3">
      <c r="A93" s="47">
        <v>22</v>
      </c>
      <c r="B93" s="140" t="s">
        <v>98</v>
      </c>
      <c r="C93" s="76" t="s">
        <v>99</v>
      </c>
      <c r="D93" s="52">
        <v>400</v>
      </c>
      <c r="E93" s="50">
        <v>6000</v>
      </c>
      <c r="F93" s="51">
        <v>15</v>
      </c>
      <c r="G93" s="62"/>
      <c r="H93" s="52"/>
      <c r="I93" s="50"/>
      <c r="J93" s="141">
        <v>6000</v>
      </c>
      <c r="K93" s="53"/>
    </row>
    <row r="94" spans="1:11" ht="24.95" customHeight="1" thickBot="1" x14ac:dyDescent="0.35">
      <c r="A94" s="133"/>
      <c r="B94" s="134" t="s">
        <v>91</v>
      </c>
      <c r="C94" s="49"/>
      <c r="D94" s="49"/>
      <c r="E94" s="49"/>
      <c r="F94" s="49"/>
      <c r="G94" s="49"/>
      <c r="H94" s="49"/>
      <c r="I94" s="49"/>
      <c r="J94" s="135">
        <f>SUM(J92:J93)</f>
        <v>10568</v>
      </c>
      <c r="K94" s="53"/>
    </row>
    <row r="95" spans="1:11" x14ac:dyDescent="0.25">
      <c r="J95" s="142"/>
    </row>
    <row r="96" spans="1:11" ht="15.75" thickBot="1" x14ac:dyDescent="0.3"/>
    <row r="97" spans="1:11" x14ac:dyDescent="0.25">
      <c r="A97" s="600"/>
      <c r="B97" s="601"/>
      <c r="C97" s="606" t="s">
        <v>0</v>
      </c>
      <c r="D97" s="606"/>
      <c r="E97" s="606"/>
      <c r="F97" s="606"/>
      <c r="G97" s="606"/>
      <c r="H97" s="606"/>
      <c r="I97" s="606"/>
      <c r="J97" s="606"/>
      <c r="K97" s="607"/>
    </row>
    <row r="98" spans="1:11" x14ac:dyDescent="0.25">
      <c r="A98" s="602"/>
      <c r="B98" s="603"/>
      <c r="C98" s="608"/>
      <c r="D98" s="608"/>
      <c r="E98" s="608"/>
      <c r="F98" s="608"/>
      <c r="G98" s="608"/>
      <c r="H98" s="608"/>
      <c r="I98" s="608"/>
      <c r="J98" s="608"/>
      <c r="K98" s="609"/>
    </row>
    <row r="99" spans="1:11" x14ac:dyDescent="0.25">
      <c r="A99" s="602"/>
      <c r="B99" s="603"/>
      <c r="C99" s="610" t="s">
        <v>94</v>
      </c>
      <c r="D99" s="610"/>
      <c r="E99" s="610"/>
      <c r="F99" s="610"/>
      <c r="G99" s="610"/>
      <c r="H99" s="610"/>
      <c r="I99" s="610"/>
      <c r="J99" s="610"/>
      <c r="K99" s="611"/>
    </row>
    <row r="100" spans="1:11" ht="50.25" customHeight="1" thickBot="1" x14ac:dyDescent="0.3">
      <c r="A100" s="604"/>
      <c r="B100" s="605"/>
      <c r="C100" s="598"/>
      <c r="D100" s="598"/>
      <c r="E100" s="598"/>
      <c r="F100" s="598"/>
      <c r="G100" s="598"/>
      <c r="H100" s="598"/>
      <c r="I100" s="598"/>
      <c r="J100" s="598"/>
      <c r="K100" s="599"/>
    </row>
    <row r="101" spans="1:11" x14ac:dyDescent="0.25">
      <c r="A101" s="590" t="s">
        <v>2</v>
      </c>
      <c r="B101" s="591"/>
      <c r="C101" s="594" t="s">
        <v>83</v>
      </c>
      <c r="D101" s="595"/>
      <c r="E101" s="595"/>
      <c r="F101" s="595"/>
      <c r="G101" s="595"/>
      <c r="H101" s="595"/>
      <c r="I101" s="595"/>
      <c r="J101" s="595"/>
      <c r="K101" s="596"/>
    </row>
    <row r="102" spans="1:11" ht="15.75" thickBot="1" x14ac:dyDescent="0.3">
      <c r="A102" s="592"/>
      <c r="B102" s="593"/>
      <c r="C102" s="597"/>
      <c r="D102" s="598"/>
      <c r="E102" s="598"/>
      <c r="F102" s="598"/>
      <c r="G102" s="598"/>
      <c r="H102" s="598"/>
      <c r="I102" s="598"/>
      <c r="J102" s="598"/>
      <c r="K102" s="599"/>
    </row>
    <row r="103" spans="1:11" ht="45.75" thickBot="1" x14ac:dyDescent="0.3">
      <c r="A103" s="16" t="s">
        <v>11</v>
      </c>
      <c r="B103" s="17" t="s">
        <v>4</v>
      </c>
      <c r="C103" s="18" t="s">
        <v>13</v>
      </c>
      <c r="D103" s="21" t="s">
        <v>28</v>
      </c>
      <c r="E103" s="19" t="s">
        <v>5</v>
      </c>
      <c r="F103" s="19" t="s">
        <v>6</v>
      </c>
      <c r="G103" s="6" t="s">
        <v>7</v>
      </c>
      <c r="H103" s="79" t="s">
        <v>89</v>
      </c>
      <c r="I103" s="106" t="s">
        <v>8</v>
      </c>
      <c r="J103" s="19" t="s">
        <v>9</v>
      </c>
      <c r="K103" s="18" t="s">
        <v>10</v>
      </c>
    </row>
    <row r="104" spans="1:11" ht="24.95" customHeight="1" thickBot="1" x14ac:dyDescent="0.3">
      <c r="A104" s="61">
        <v>23</v>
      </c>
      <c r="B104" s="127" t="s">
        <v>58</v>
      </c>
      <c r="C104" s="48" t="s">
        <v>59</v>
      </c>
      <c r="D104" s="50">
        <v>570</v>
      </c>
      <c r="E104" s="52">
        <v>8550</v>
      </c>
      <c r="F104" s="62">
        <v>15</v>
      </c>
      <c r="G104" s="62"/>
      <c r="H104" s="52"/>
      <c r="I104" s="50"/>
      <c r="J104" s="125">
        <v>8550</v>
      </c>
      <c r="K104" s="48"/>
    </row>
    <row r="105" spans="1:11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</row>
    <row r="106" spans="1:11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</row>
    <row r="107" spans="1:11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</row>
    <row r="108" spans="1:11" ht="15.75" thickBot="1" x14ac:dyDescent="0.3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</row>
    <row r="109" spans="1:11" x14ac:dyDescent="0.25">
      <c r="A109" s="612"/>
      <c r="B109" s="613"/>
      <c r="C109" s="618" t="s">
        <v>0</v>
      </c>
      <c r="D109" s="618"/>
      <c r="E109" s="618"/>
      <c r="F109" s="618"/>
      <c r="G109" s="618"/>
      <c r="H109" s="618"/>
      <c r="I109" s="618"/>
      <c r="J109" s="618"/>
      <c r="K109" s="619"/>
    </row>
    <row r="110" spans="1:11" x14ac:dyDescent="0.25">
      <c r="A110" s="614"/>
      <c r="B110" s="615"/>
      <c r="C110" s="620"/>
      <c r="D110" s="620"/>
      <c r="E110" s="620"/>
      <c r="F110" s="620"/>
      <c r="G110" s="620"/>
      <c r="H110" s="620"/>
      <c r="I110" s="620"/>
      <c r="J110" s="620"/>
      <c r="K110" s="621"/>
    </row>
    <row r="111" spans="1:11" x14ac:dyDescent="0.25">
      <c r="A111" s="614"/>
      <c r="B111" s="615"/>
      <c r="C111" s="622" t="s">
        <v>94</v>
      </c>
      <c r="D111" s="622"/>
      <c r="E111" s="622"/>
      <c r="F111" s="622"/>
      <c r="G111" s="622"/>
      <c r="H111" s="622"/>
      <c r="I111" s="622"/>
      <c r="J111" s="622"/>
      <c r="K111" s="623"/>
    </row>
    <row r="112" spans="1:11" ht="51" customHeight="1" thickBot="1" x14ac:dyDescent="0.3">
      <c r="A112" s="616"/>
      <c r="B112" s="617"/>
      <c r="C112" s="624"/>
      <c r="D112" s="624"/>
      <c r="E112" s="624"/>
      <c r="F112" s="624"/>
      <c r="G112" s="624"/>
      <c r="H112" s="624"/>
      <c r="I112" s="624"/>
      <c r="J112" s="624"/>
      <c r="K112" s="625"/>
    </row>
    <row r="113" spans="1:11" x14ac:dyDescent="0.25">
      <c r="A113" s="626" t="s">
        <v>2</v>
      </c>
      <c r="B113" s="627"/>
      <c r="C113" s="630" t="s">
        <v>60</v>
      </c>
      <c r="D113" s="631"/>
      <c r="E113" s="631"/>
      <c r="F113" s="631"/>
      <c r="G113" s="631"/>
      <c r="H113" s="631"/>
      <c r="I113" s="631"/>
      <c r="J113" s="631"/>
      <c r="K113" s="632"/>
    </row>
    <row r="114" spans="1:11" ht="15.75" thickBot="1" x14ac:dyDescent="0.3">
      <c r="A114" s="628"/>
      <c r="B114" s="629"/>
      <c r="C114" s="633"/>
      <c r="D114" s="624"/>
      <c r="E114" s="624"/>
      <c r="F114" s="624"/>
      <c r="G114" s="624"/>
      <c r="H114" s="624"/>
      <c r="I114" s="624"/>
      <c r="J114" s="624"/>
      <c r="K114" s="625"/>
    </row>
    <row r="115" spans="1:11" ht="45.75" thickBot="1" x14ac:dyDescent="0.3">
      <c r="A115" s="72" t="s">
        <v>11</v>
      </c>
      <c r="B115" s="47" t="s">
        <v>4</v>
      </c>
      <c r="C115" s="61" t="s">
        <v>13</v>
      </c>
      <c r="D115" s="73" t="s">
        <v>28</v>
      </c>
      <c r="E115" s="74" t="s">
        <v>5</v>
      </c>
      <c r="F115" s="74" t="s">
        <v>6</v>
      </c>
      <c r="G115" s="6" t="s">
        <v>7</v>
      </c>
      <c r="H115" s="79" t="s">
        <v>89</v>
      </c>
      <c r="I115" s="136" t="s">
        <v>8</v>
      </c>
      <c r="J115" s="74" t="s">
        <v>9</v>
      </c>
      <c r="K115" s="61" t="s">
        <v>10</v>
      </c>
    </row>
    <row r="116" spans="1:11" ht="30" customHeight="1" thickBot="1" x14ac:dyDescent="0.3">
      <c r="A116" s="55">
        <v>24</v>
      </c>
      <c r="B116" s="56" t="s">
        <v>61</v>
      </c>
      <c r="C116" s="147" t="s">
        <v>62</v>
      </c>
      <c r="D116" s="58">
        <v>325.73</v>
      </c>
      <c r="E116" s="59">
        <v>4886</v>
      </c>
      <c r="F116" s="60">
        <v>15</v>
      </c>
      <c r="G116" s="60"/>
      <c r="H116" s="59"/>
      <c r="I116" s="58"/>
      <c r="J116" s="59">
        <v>4886</v>
      </c>
      <c r="K116" s="57"/>
    </row>
    <row r="117" spans="1:11" ht="32.25" customHeight="1" thickBot="1" x14ac:dyDescent="0.3">
      <c r="A117" s="61">
        <v>25</v>
      </c>
      <c r="B117" s="49" t="s">
        <v>63</v>
      </c>
      <c r="C117" s="76" t="s">
        <v>64</v>
      </c>
      <c r="D117" s="50">
        <v>232.53</v>
      </c>
      <c r="E117" s="52">
        <v>3488</v>
      </c>
      <c r="F117" s="62">
        <v>15</v>
      </c>
      <c r="G117" s="62"/>
      <c r="H117" s="52"/>
      <c r="I117" s="50"/>
      <c r="J117" s="52">
        <v>3488</v>
      </c>
      <c r="K117" s="48"/>
    </row>
    <row r="118" spans="1:11" ht="24.95" customHeight="1" thickBot="1" x14ac:dyDescent="0.35">
      <c r="A118" s="95"/>
      <c r="B118" s="98" t="s">
        <v>91</v>
      </c>
      <c r="C118" s="2"/>
      <c r="D118" s="2"/>
      <c r="E118" s="2"/>
      <c r="F118" s="2"/>
      <c r="G118" s="2"/>
      <c r="H118" s="2"/>
      <c r="I118" s="2"/>
      <c r="J118" s="99">
        <f ca="1">SUM(J116:J242)</f>
        <v>11862</v>
      </c>
      <c r="K118" s="3"/>
    </row>
    <row r="119" spans="1:11" ht="15.75" thickBot="1" x14ac:dyDescent="0.3"/>
    <row r="120" spans="1:11" x14ac:dyDescent="0.25">
      <c r="A120" s="600"/>
      <c r="B120" s="601"/>
      <c r="C120" s="606" t="s">
        <v>0</v>
      </c>
      <c r="D120" s="606"/>
      <c r="E120" s="606"/>
      <c r="F120" s="606"/>
      <c r="G120" s="606"/>
      <c r="H120" s="606"/>
      <c r="I120" s="606"/>
      <c r="J120" s="606"/>
      <c r="K120" s="607"/>
    </row>
    <row r="121" spans="1:11" x14ac:dyDescent="0.25">
      <c r="A121" s="602"/>
      <c r="B121" s="603"/>
      <c r="C121" s="608"/>
      <c r="D121" s="608"/>
      <c r="E121" s="608"/>
      <c r="F121" s="608"/>
      <c r="G121" s="608"/>
      <c r="H121" s="608"/>
      <c r="I121" s="608"/>
      <c r="J121" s="608"/>
      <c r="K121" s="609"/>
    </row>
    <row r="122" spans="1:11" x14ac:dyDescent="0.25">
      <c r="A122" s="602"/>
      <c r="B122" s="603"/>
      <c r="C122" s="610" t="s">
        <v>94</v>
      </c>
      <c r="D122" s="610"/>
      <c r="E122" s="610"/>
      <c r="F122" s="610"/>
      <c r="G122" s="610"/>
      <c r="H122" s="610"/>
      <c r="I122" s="610"/>
      <c r="J122" s="610"/>
      <c r="K122" s="611"/>
    </row>
    <row r="123" spans="1:11" ht="48.75" customHeight="1" thickBot="1" x14ac:dyDescent="0.3">
      <c r="A123" s="604"/>
      <c r="B123" s="605"/>
      <c r="C123" s="598"/>
      <c r="D123" s="598"/>
      <c r="E123" s="598"/>
      <c r="F123" s="598"/>
      <c r="G123" s="598"/>
      <c r="H123" s="598"/>
      <c r="I123" s="598"/>
      <c r="J123" s="598"/>
      <c r="K123" s="599"/>
    </row>
    <row r="124" spans="1:11" x14ac:dyDescent="0.25">
      <c r="A124" s="590" t="s">
        <v>2</v>
      </c>
      <c r="B124" s="591"/>
      <c r="C124" s="594" t="s">
        <v>65</v>
      </c>
      <c r="D124" s="595"/>
      <c r="E124" s="595"/>
      <c r="F124" s="595"/>
      <c r="G124" s="595"/>
      <c r="H124" s="595"/>
      <c r="I124" s="595"/>
      <c r="J124" s="595"/>
      <c r="K124" s="596"/>
    </row>
    <row r="125" spans="1:11" ht="15.75" thickBot="1" x14ac:dyDescent="0.3">
      <c r="A125" s="592"/>
      <c r="B125" s="593"/>
      <c r="C125" s="597"/>
      <c r="D125" s="598"/>
      <c r="E125" s="598"/>
      <c r="F125" s="598"/>
      <c r="G125" s="598"/>
      <c r="H125" s="598"/>
      <c r="I125" s="598"/>
      <c r="J125" s="598"/>
      <c r="K125" s="599"/>
    </row>
    <row r="126" spans="1:11" ht="45.75" thickBot="1" x14ac:dyDescent="0.3">
      <c r="A126" s="16" t="s">
        <v>11</v>
      </c>
      <c r="B126" s="17" t="s">
        <v>4</v>
      </c>
      <c r="C126" s="18" t="s">
        <v>13</v>
      </c>
      <c r="D126" s="21" t="s">
        <v>28</v>
      </c>
      <c r="E126" s="19" t="s">
        <v>5</v>
      </c>
      <c r="F126" s="19" t="s">
        <v>6</v>
      </c>
      <c r="G126" s="6" t="s">
        <v>7</v>
      </c>
      <c r="H126" s="79" t="s">
        <v>89</v>
      </c>
      <c r="I126" s="106" t="s">
        <v>8</v>
      </c>
      <c r="J126" s="19" t="s">
        <v>9</v>
      </c>
      <c r="K126" s="18" t="s">
        <v>10</v>
      </c>
    </row>
    <row r="127" spans="1:11" ht="24.95" customHeight="1" thickBot="1" x14ac:dyDescent="0.3">
      <c r="A127" s="55">
        <v>26</v>
      </c>
      <c r="B127" s="115" t="s">
        <v>66</v>
      </c>
      <c r="C127" s="57" t="s">
        <v>67</v>
      </c>
      <c r="D127" s="58">
        <v>309</v>
      </c>
      <c r="E127" s="59">
        <v>4635</v>
      </c>
      <c r="F127" s="60">
        <v>15</v>
      </c>
      <c r="G127" s="60"/>
      <c r="H127" s="59"/>
      <c r="I127" s="58">
        <v>684</v>
      </c>
      <c r="J127" s="59">
        <v>5319</v>
      </c>
      <c r="K127" s="58"/>
    </row>
    <row r="128" spans="1:11" ht="24.95" customHeight="1" thickBot="1" x14ac:dyDescent="0.3">
      <c r="A128" s="61">
        <v>27</v>
      </c>
      <c r="B128" s="116" t="s">
        <v>68</v>
      </c>
      <c r="C128" s="48" t="s">
        <v>67</v>
      </c>
      <c r="D128" s="50">
        <v>309</v>
      </c>
      <c r="E128" s="52">
        <v>4635</v>
      </c>
      <c r="F128" s="62">
        <v>15</v>
      </c>
      <c r="G128" s="62"/>
      <c r="H128" s="52"/>
      <c r="I128" s="50">
        <v>684</v>
      </c>
      <c r="J128" s="52">
        <v>5319</v>
      </c>
      <c r="K128" s="50"/>
    </row>
    <row r="129" spans="1:11" ht="24.95" customHeight="1" thickBot="1" x14ac:dyDescent="0.35">
      <c r="A129" s="133"/>
      <c r="B129" s="134" t="s">
        <v>91</v>
      </c>
      <c r="C129" s="49"/>
      <c r="D129" s="49"/>
      <c r="E129" s="49"/>
      <c r="F129" s="49"/>
      <c r="G129" s="49"/>
      <c r="H129" s="49"/>
      <c r="I129" s="49"/>
      <c r="J129" s="135">
        <f>SUM(J127:J128)</f>
        <v>10638</v>
      </c>
      <c r="K129" s="53"/>
    </row>
    <row r="130" spans="1:11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</row>
    <row r="131" spans="1:11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</row>
    <row r="132" spans="1:11" ht="15.75" thickBot="1" x14ac:dyDescent="0.3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</row>
    <row r="133" spans="1:11" x14ac:dyDescent="0.25">
      <c r="A133" s="612"/>
      <c r="B133" s="613"/>
      <c r="C133" s="618" t="s">
        <v>0</v>
      </c>
      <c r="D133" s="618"/>
      <c r="E133" s="618"/>
      <c r="F133" s="618"/>
      <c r="G133" s="618"/>
      <c r="H133" s="618"/>
      <c r="I133" s="618"/>
      <c r="J133" s="618"/>
      <c r="K133" s="619"/>
    </row>
    <row r="134" spans="1:11" x14ac:dyDescent="0.25">
      <c r="A134" s="614"/>
      <c r="B134" s="615"/>
      <c r="C134" s="620"/>
      <c r="D134" s="620"/>
      <c r="E134" s="620"/>
      <c r="F134" s="620"/>
      <c r="G134" s="620"/>
      <c r="H134" s="620"/>
      <c r="I134" s="620"/>
      <c r="J134" s="620"/>
      <c r="K134" s="621"/>
    </row>
    <row r="135" spans="1:11" x14ac:dyDescent="0.25">
      <c r="A135" s="614"/>
      <c r="B135" s="615"/>
      <c r="C135" s="622" t="s">
        <v>94</v>
      </c>
      <c r="D135" s="622"/>
      <c r="E135" s="622"/>
      <c r="F135" s="622"/>
      <c r="G135" s="622"/>
      <c r="H135" s="622"/>
      <c r="I135" s="622"/>
      <c r="J135" s="622"/>
      <c r="K135" s="623"/>
    </row>
    <row r="136" spans="1:11" ht="49.5" customHeight="1" thickBot="1" x14ac:dyDescent="0.3">
      <c r="A136" s="616"/>
      <c r="B136" s="617"/>
      <c r="C136" s="624"/>
      <c r="D136" s="624"/>
      <c r="E136" s="624"/>
      <c r="F136" s="624"/>
      <c r="G136" s="624"/>
      <c r="H136" s="624"/>
      <c r="I136" s="624"/>
      <c r="J136" s="624"/>
      <c r="K136" s="625"/>
    </row>
    <row r="137" spans="1:11" x14ac:dyDescent="0.25">
      <c r="A137" s="626" t="s">
        <v>2</v>
      </c>
      <c r="B137" s="627"/>
      <c r="C137" s="630" t="s">
        <v>69</v>
      </c>
      <c r="D137" s="631"/>
      <c r="E137" s="631"/>
      <c r="F137" s="631"/>
      <c r="G137" s="631"/>
      <c r="H137" s="631"/>
      <c r="I137" s="631"/>
      <c r="J137" s="631"/>
      <c r="K137" s="632"/>
    </row>
    <row r="138" spans="1:11" ht="15.75" thickBot="1" x14ac:dyDescent="0.3">
      <c r="A138" s="628"/>
      <c r="B138" s="629"/>
      <c r="C138" s="633"/>
      <c r="D138" s="624"/>
      <c r="E138" s="624"/>
      <c r="F138" s="624"/>
      <c r="G138" s="624"/>
      <c r="H138" s="624"/>
      <c r="I138" s="624"/>
      <c r="J138" s="624"/>
      <c r="K138" s="625"/>
    </row>
    <row r="139" spans="1:11" ht="45.75" thickBot="1" x14ac:dyDescent="0.3">
      <c r="A139" s="72" t="s">
        <v>11</v>
      </c>
      <c r="B139" s="47" t="s">
        <v>4</v>
      </c>
      <c r="C139" s="61" t="s">
        <v>13</v>
      </c>
      <c r="D139" s="73" t="s">
        <v>28</v>
      </c>
      <c r="E139" s="74" t="s">
        <v>5</v>
      </c>
      <c r="F139" s="74" t="s">
        <v>6</v>
      </c>
      <c r="G139" s="6" t="s">
        <v>7</v>
      </c>
      <c r="H139" s="79" t="s">
        <v>89</v>
      </c>
      <c r="I139" s="136" t="s">
        <v>8</v>
      </c>
      <c r="J139" s="74" t="s">
        <v>9</v>
      </c>
      <c r="K139" s="61" t="s">
        <v>10</v>
      </c>
    </row>
    <row r="140" spans="1:11" ht="24.95" customHeight="1" thickBot="1" x14ac:dyDescent="0.3">
      <c r="A140" s="55">
        <v>28</v>
      </c>
      <c r="B140" s="115" t="s">
        <v>70</v>
      </c>
      <c r="C140" s="57" t="s">
        <v>71</v>
      </c>
      <c r="D140" s="58">
        <v>304</v>
      </c>
      <c r="E140" s="59">
        <v>4560</v>
      </c>
      <c r="F140" s="60">
        <v>15</v>
      </c>
      <c r="G140" s="60"/>
      <c r="H140" s="59"/>
      <c r="I140" s="58"/>
      <c r="J140" s="59">
        <f>E140</f>
        <v>4560</v>
      </c>
      <c r="K140" s="57"/>
    </row>
    <row r="141" spans="1:11" ht="24.95" customHeight="1" thickBot="1" x14ac:dyDescent="0.3">
      <c r="A141" s="61">
        <v>29</v>
      </c>
      <c r="B141" s="116" t="s">
        <v>72</v>
      </c>
      <c r="C141" s="48" t="s">
        <v>73</v>
      </c>
      <c r="D141" s="50">
        <v>484.5</v>
      </c>
      <c r="E141" s="52">
        <v>7268</v>
      </c>
      <c r="F141" s="62">
        <v>15</v>
      </c>
      <c r="G141" s="62"/>
      <c r="H141" s="52"/>
      <c r="I141" s="50"/>
      <c r="J141" s="52">
        <v>7268</v>
      </c>
      <c r="K141" s="48"/>
    </row>
    <row r="142" spans="1:11" ht="24.95" customHeight="1" thickBot="1" x14ac:dyDescent="0.3">
      <c r="A142" s="61">
        <v>30</v>
      </c>
      <c r="B142" s="116" t="s">
        <v>74</v>
      </c>
      <c r="C142" s="48" t="s">
        <v>73</v>
      </c>
      <c r="D142" s="50">
        <v>484.5</v>
      </c>
      <c r="E142" s="52">
        <v>7268</v>
      </c>
      <c r="F142" s="62">
        <v>15</v>
      </c>
      <c r="G142" s="62"/>
      <c r="H142" s="52"/>
      <c r="I142" s="50"/>
      <c r="J142" s="52">
        <v>7268</v>
      </c>
      <c r="K142" s="48"/>
    </row>
    <row r="143" spans="1:11" ht="24.95" customHeight="1" thickBot="1" x14ac:dyDescent="0.3">
      <c r="A143" s="95"/>
      <c r="B143" s="97" t="s">
        <v>91</v>
      </c>
      <c r="C143" s="2"/>
      <c r="D143" s="2"/>
      <c r="E143" s="2"/>
      <c r="F143" s="2"/>
      <c r="G143" s="2"/>
      <c r="H143" s="2"/>
      <c r="I143" s="2"/>
      <c r="J143" s="99">
        <f>SUM(J140:J142)</f>
        <v>19096</v>
      </c>
      <c r="K143" s="3"/>
    </row>
    <row r="145" spans="1:11" ht="15.75" thickBot="1" x14ac:dyDescent="0.3"/>
    <row r="146" spans="1:11" x14ac:dyDescent="0.25">
      <c r="A146" s="600"/>
      <c r="B146" s="601"/>
      <c r="C146" s="606" t="s">
        <v>0</v>
      </c>
      <c r="D146" s="606"/>
      <c r="E146" s="606"/>
      <c r="F146" s="606"/>
      <c r="G146" s="606"/>
      <c r="H146" s="606"/>
      <c r="I146" s="606"/>
      <c r="J146" s="606"/>
      <c r="K146" s="607"/>
    </row>
    <row r="147" spans="1:11" x14ac:dyDescent="0.25">
      <c r="A147" s="602"/>
      <c r="B147" s="603"/>
      <c r="C147" s="608"/>
      <c r="D147" s="608"/>
      <c r="E147" s="608"/>
      <c r="F147" s="608"/>
      <c r="G147" s="608"/>
      <c r="H147" s="608"/>
      <c r="I147" s="608"/>
      <c r="J147" s="608"/>
      <c r="K147" s="609"/>
    </row>
    <row r="148" spans="1:11" x14ac:dyDescent="0.25">
      <c r="A148" s="602"/>
      <c r="B148" s="603"/>
      <c r="C148" s="610" t="s">
        <v>94</v>
      </c>
      <c r="D148" s="610"/>
      <c r="E148" s="610"/>
      <c r="F148" s="610"/>
      <c r="G148" s="610"/>
      <c r="H148" s="610"/>
      <c r="I148" s="610"/>
      <c r="J148" s="610"/>
      <c r="K148" s="611"/>
    </row>
    <row r="149" spans="1:11" ht="53.25" customHeight="1" thickBot="1" x14ac:dyDescent="0.3">
      <c r="A149" s="604"/>
      <c r="B149" s="605"/>
      <c r="C149" s="598"/>
      <c r="D149" s="598"/>
      <c r="E149" s="598"/>
      <c r="F149" s="598"/>
      <c r="G149" s="598"/>
      <c r="H149" s="598"/>
      <c r="I149" s="598"/>
      <c r="J149" s="598"/>
      <c r="K149" s="599"/>
    </row>
    <row r="150" spans="1:11" x14ac:dyDescent="0.25">
      <c r="A150" s="590" t="s">
        <v>2</v>
      </c>
      <c r="B150" s="591"/>
      <c r="C150" s="594" t="s">
        <v>79</v>
      </c>
      <c r="D150" s="595"/>
      <c r="E150" s="595"/>
      <c r="F150" s="595"/>
      <c r="G150" s="595"/>
      <c r="H150" s="595"/>
      <c r="I150" s="595"/>
      <c r="J150" s="595"/>
      <c r="K150" s="596"/>
    </row>
    <row r="151" spans="1:11" ht="15.75" thickBot="1" x14ac:dyDescent="0.3">
      <c r="A151" s="592"/>
      <c r="B151" s="593"/>
      <c r="C151" s="597"/>
      <c r="D151" s="598"/>
      <c r="E151" s="598"/>
      <c r="F151" s="598"/>
      <c r="G151" s="598"/>
      <c r="H151" s="598"/>
      <c r="I151" s="598"/>
      <c r="J151" s="598"/>
      <c r="K151" s="599"/>
    </row>
    <row r="152" spans="1:11" ht="45.75" thickBot="1" x14ac:dyDescent="0.3">
      <c r="A152" s="16" t="s">
        <v>11</v>
      </c>
      <c r="B152" s="17" t="s">
        <v>4</v>
      </c>
      <c r="C152" s="18" t="s">
        <v>13</v>
      </c>
      <c r="D152" s="21" t="s">
        <v>28</v>
      </c>
      <c r="E152" s="19" t="s">
        <v>5</v>
      </c>
      <c r="F152" s="19" t="s">
        <v>6</v>
      </c>
      <c r="G152" s="6" t="s">
        <v>7</v>
      </c>
      <c r="H152" s="79" t="s">
        <v>89</v>
      </c>
      <c r="I152" s="106" t="s">
        <v>8</v>
      </c>
      <c r="J152" s="19" t="s">
        <v>9</v>
      </c>
      <c r="K152" s="18" t="s">
        <v>10</v>
      </c>
    </row>
    <row r="153" spans="1:11" ht="27.75" customHeight="1" thickBot="1" x14ac:dyDescent="0.3">
      <c r="A153" s="18">
        <v>31</v>
      </c>
      <c r="B153" s="155" t="s">
        <v>75</v>
      </c>
      <c r="C153" s="29" t="s">
        <v>80</v>
      </c>
      <c r="D153" s="50">
        <v>322.8</v>
      </c>
      <c r="E153" s="52">
        <v>4842</v>
      </c>
      <c r="F153" s="62">
        <v>15</v>
      </c>
      <c r="G153" s="62"/>
      <c r="H153" s="52"/>
      <c r="I153" s="50"/>
      <c r="J153" s="125">
        <v>4842</v>
      </c>
      <c r="K153" s="48"/>
    </row>
    <row r="157" spans="1:11" ht="15.75" thickBot="1" x14ac:dyDescent="0.3"/>
    <row r="158" spans="1:11" x14ac:dyDescent="0.25">
      <c r="A158" s="600"/>
      <c r="B158" s="601"/>
      <c r="C158" s="606" t="s">
        <v>0</v>
      </c>
      <c r="D158" s="606"/>
      <c r="E158" s="606"/>
      <c r="F158" s="606"/>
      <c r="G158" s="606"/>
      <c r="H158" s="606"/>
      <c r="I158" s="606"/>
      <c r="J158" s="606"/>
      <c r="K158" s="607"/>
    </row>
    <row r="159" spans="1:11" x14ac:dyDescent="0.25">
      <c r="A159" s="602"/>
      <c r="B159" s="603"/>
      <c r="C159" s="608"/>
      <c r="D159" s="608"/>
      <c r="E159" s="608"/>
      <c r="F159" s="608"/>
      <c r="G159" s="608"/>
      <c r="H159" s="608"/>
      <c r="I159" s="608"/>
      <c r="J159" s="608"/>
      <c r="K159" s="609"/>
    </row>
    <row r="160" spans="1:11" x14ac:dyDescent="0.25">
      <c r="A160" s="602"/>
      <c r="B160" s="603"/>
      <c r="C160" s="610" t="s">
        <v>94</v>
      </c>
      <c r="D160" s="610"/>
      <c r="E160" s="610"/>
      <c r="F160" s="610"/>
      <c r="G160" s="610"/>
      <c r="H160" s="610"/>
      <c r="I160" s="610"/>
      <c r="J160" s="610"/>
      <c r="K160" s="611"/>
    </row>
    <row r="161" spans="1:11" ht="47.25" customHeight="1" thickBot="1" x14ac:dyDescent="0.3">
      <c r="A161" s="604"/>
      <c r="B161" s="605"/>
      <c r="C161" s="598"/>
      <c r="D161" s="598"/>
      <c r="E161" s="598"/>
      <c r="F161" s="598"/>
      <c r="G161" s="598"/>
      <c r="H161" s="598"/>
      <c r="I161" s="598"/>
      <c r="J161" s="598"/>
      <c r="K161" s="599"/>
    </row>
    <row r="162" spans="1:11" x14ac:dyDescent="0.25">
      <c r="A162" s="590" t="s">
        <v>2</v>
      </c>
      <c r="B162" s="591"/>
      <c r="C162" s="594" t="s">
        <v>76</v>
      </c>
      <c r="D162" s="595"/>
      <c r="E162" s="595"/>
      <c r="F162" s="595"/>
      <c r="G162" s="595"/>
      <c r="H162" s="595"/>
      <c r="I162" s="595"/>
      <c r="J162" s="595"/>
      <c r="K162" s="596"/>
    </row>
    <row r="163" spans="1:11" ht="15.75" thickBot="1" x14ac:dyDescent="0.3">
      <c r="A163" s="592"/>
      <c r="B163" s="593"/>
      <c r="C163" s="597"/>
      <c r="D163" s="598"/>
      <c r="E163" s="598"/>
      <c r="F163" s="598"/>
      <c r="G163" s="598"/>
      <c r="H163" s="598"/>
      <c r="I163" s="598"/>
      <c r="J163" s="598"/>
      <c r="K163" s="599"/>
    </row>
    <row r="164" spans="1:11" ht="45.75" thickBot="1" x14ac:dyDescent="0.3">
      <c r="A164" s="16" t="s">
        <v>11</v>
      </c>
      <c r="B164" s="17" t="s">
        <v>4</v>
      </c>
      <c r="C164" s="18" t="s">
        <v>13</v>
      </c>
      <c r="D164" s="21" t="s">
        <v>28</v>
      </c>
      <c r="E164" s="19" t="s">
        <v>5</v>
      </c>
      <c r="F164" s="19" t="s">
        <v>6</v>
      </c>
      <c r="G164" s="6" t="s">
        <v>7</v>
      </c>
      <c r="H164" s="79" t="s">
        <v>89</v>
      </c>
      <c r="I164" s="106" t="s">
        <v>8</v>
      </c>
      <c r="J164" s="19" t="s">
        <v>9</v>
      </c>
      <c r="K164" s="18" t="s">
        <v>10</v>
      </c>
    </row>
    <row r="165" spans="1:11" ht="24.95" customHeight="1" thickBot="1" x14ac:dyDescent="0.3">
      <c r="A165" s="61">
        <v>32</v>
      </c>
      <c r="B165" s="156" t="s">
        <v>77</v>
      </c>
      <c r="C165" s="76" t="s">
        <v>76</v>
      </c>
      <c r="D165" s="50">
        <v>403</v>
      </c>
      <c r="E165" s="52">
        <v>6045</v>
      </c>
      <c r="F165" s="62">
        <v>15</v>
      </c>
      <c r="G165" s="62"/>
      <c r="H165" s="52"/>
      <c r="I165" s="50"/>
      <c r="J165" s="125">
        <v>6045</v>
      </c>
      <c r="K165" s="48"/>
    </row>
    <row r="166" spans="1:11" x14ac:dyDescent="0.25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</row>
    <row r="167" spans="1:11" x14ac:dyDescent="0.25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</row>
    <row r="170" spans="1:11" ht="15.75" thickBot="1" x14ac:dyDescent="0.3"/>
    <row r="171" spans="1:11" x14ac:dyDescent="0.25">
      <c r="A171" s="600"/>
      <c r="B171" s="601"/>
      <c r="C171" s="606" t="s">
        <v>0</v>
      </c>
      <c r="D171" s="606"/>
      <c r="E171" s="606"/>
      <c r="F171" s="606"/>
      <c r="G171" s="606"/>
      <c r="H171" s="606"/>
      <c r="I171" s="606"/>
      <c r="J171" s="606"/>
      <c r="K171" s="607"/>
    </row>
    <row r="172" spans="1:11" x14ac:dyDescent="0.25">
      <c r="A172" s="602"/>
      <c r="B172" s="603"/>
      <c r="C172" s="608"/>
      <c r="D172" s="608"/>
      <c r="E172" s="608"/>
      <c r="F172" s="608"/>
      <c r="G172" s="608"/>
      <c r="H172" s="608"/>
      <c r="I172" s="608"/>
      <c r="J172" s="608"/>
      <c r="K172" s="609"/>
    </row>
    <row r="173" spans="1:11" x14ac:dyDescent="0.25">
      <c r="A173" s="602"/>
      <c r="B173" s="603"/>
      <c r="C173" s="610" t="s">
        <v>94</v>
      </c>
      <c r="D173" s="610"/>
      <c r="E173" s="610"/>
      <c r="F173" s="610"/>
      <c r="G173" s="610"/>
      <c r="H173" s="610"/>
      <c r="I173" s="610"/>
      <c r="J173" s="610"/>
      <c r="K173" s="611"/>
    </row>
    <row r="174" spans="1:11" ht="48.75" customHeight="1" thickBot="1" x14ac:dyDescent="0.3">
      <c r="A174" s="604"/>
      <c r="B174" s="605"/>
      <c r="C174" s="598"/>
      <c r="D174" s="598"/>
      <c r="E174" s="598"/>
      <c r="F174" s="598"/>
      <c r="G174" s="598"/>
      <c r="H174" s="598"/>
      <c r="I174" s="598"/>
      <c r="J174" s="598"/>
      <c r="K174" s="599"/>
    </row>
    <row r="175" spans="1:11" x14ac:dyDescent="0.25">
      <c r="A175" s="590" t="s">
        <v>2</v>
      </c>
      <c r="B175" s="591"/>
      <c r="C175" s="594" t="s">
        <v>78</v>
      </c>
      <c r="D175" s="595"/>
      <c r="E175" s="595"/>
      <c r="F175" s="595"/>
      <c r="G175" s="595"/>
      <c r="H175" s="595"/>
      <c r="I175" s="595"/>
      <c r="J175" s="595"/>
      <c r="K175" s="596"/>
    </row>
    <row r="176" spans="1:11" ht="15.75" thickBot="1" x14ac:dyDescent="0.3">
      <c r="A176" s="592"/>
      <c r="B176" s="593"/>
      <c r="C176" s="597"/>
      <c r="D176" s="598"/>
      <c r="E176" s="598"/>
      <c r="F176" s="598"/>
      <c r="G176" s="598"/>
      <c r="H176" s="598"/>
      <c r="I176" s="598"/>
      <c r="J176" s="598"/>
      <c r="K176" s="599"/>
    </row>
    <row r="177" spans="1:17" ht="45.75" thickBot="1" x14ac:dyDescent="0.3">
      <c r="A177" s="16" t="s">
        <v>11</v>
      </c>
      <c r="B177" s="17" t="s">
        <v>4</v>
      </c>
      <c r="C177" s="18" t="s">
        <v>13</v>
      </c>
      <c r="D177" s="21" t="s">
        <v>28</v>
      </c>
      <c r="E177" s="19" t="s">
        <v>5</v>
      </c>
      <c r="F177" s="19" t="s">
        <v>6</v>
      </c>
      <c r="G177" s="6" t="s">
        <v>7</v>
      </c>
      <c r="H177" s="79" t="s">
        <v>89</v>
      </c>
      <c r="I177" s="106" t="s">
        <v>8</v>
      </c>
      <c r="J177" s="19" t="s">
        <v>9</v>
      </c>
      <c r="K177" s="18" t="s">
        <v>10</v>
      </c>
    </row>
    <row r="178" spans="1:17" ht="29.25" customHeight="1" thickBot="1" x14ac:dyDescent="0.3">
      <c r="A178" s="18">
        <v>33</v>
      </c>
      <c r="B178" s="28" t="s">
        <v>81</v>
      </c>
      <c r="C178" s="154" t="s">
        <v>82</v>
      </c>
      <c r="D178" s="152">
        <v>304</v>
      </c>
      <c r="E178" s="90">
        <v>4560</v>
      </c>
      <c r="F178" s="89">
        <v>15</v>
      </c>
      <c r="G178" s="89"/>
      <c r="H178" s="157"/>
      <c r="I178" s="152"/>
      <c r="J178" s="153">
        <v>4560</v>
      </c>
      <c r="K178" s="152"/>
    </row>
    <row r="179" spans="1:17" ht="15.75" thickBot="1" x14ac:dyDescent="0.3">
      <c r="Q179" s="32">
        <v>4886</v>
      </c>
    </row>
    <row r="180" spans="1:17" ht="15.75" thickBot="1" x14ac:dyDescent="0.3">
      <c r="Q180" s="33">
        <v>4565</v>
      </c>
    </row>
    <row r="181" spans="1:17" ht="15.75" thickBot="1" x14ac:dyDescent="0.3">
      <c r="Q181" s="32">
        <v>7268</v>
      </c>
    </row>
    <row r="182" spans="1:17" ht="15.75" thickBot="1" x14ac:dyDescent="0.3">
      <c r="Q182" s="32">
        <v>7268</v>
      </c>
    </row>
    <row r="183" spans="1:17" ht="15.75" thickBot="1" x14ac:dyDescent="0.3">
      <c r="Q183" s="14">
        <v>4842</v>
      </c>
    </row>
    <row r="184" spans="1:17" ht="15" customHeight="1" thickBot="1" x14ac:dyDescent="0.3">
      <c r="A184" s="600"/>
      <c r="B184" s="601"/>
      <c r="C184" s="606" t="s">
        <v>0</v>
      </c>
      <c r="D184" s="606"/>
      <c r="E184" s="606"/>
      <c r="F184" s="606"/>
      <c r="G184" s="606"/>
      <c r="H184" s="606"/>
      <c r="I184" s="606"/>
      <c r="J184" s="606"/>
      <c r="K184" s="607"/>
      <c r="Q184" s="33">
        <v>4726</v>
      </c>
    </row>
    <row r="185" spans="1:17" ht="15" customHeight="1" thickBot="1" x14ac:dyDescent="0.3">
      <c r="A185" s="602"/>
      <c r="B185" s="603"/>
      <c r="C185" s="608"/>
      <c r="D185" s="608"/>
      <c r="E185" s="608"/>
      <c r="F185" s="608"/>
      <c r="G185" s="608"/>
      <c r="H185" s="608"/>
      <c r="I185" s="608"/>
      <c r="J185" s="608"/>
      <c r="K185" s="609"/>
      <c r="Q185" s="32">
        <v>4726</v>
      </c>
    </row>
    <row r="186" spans="1:17" ht="15" customHeight="1" thickBot="1" x14ac:dyDescent="0.3">
      <c r="A186" s="602"/>
      <c r="B186" s="603"/>
      <c r="C186" s="610" t="s">
        <v>94</v>
      </c>
      <c r="D186" s="610"/>
      <c r="E186" s="610"/>
      <c r="F186" s="610"/>
      <c r="G186" s="610"/>
      <c r="H186" s="610"/>
      <c r="I186" s="610"/>
      <c r="J186" s="610"/>
      <c r="K186" s="611"/>
      <c r="Q186" s="12">
        <v>4886</v>
      </c>
    </row>
    <row r="187" spans="1:17" ht="48.75" customHeight="1" thickBot="1" x14ac:dyDescent="0.3">
      <c r="A187" s="604"/>
      <c r="B187" s="605"/>
      <c r="C187" s="598"/>
      <c r="D187" s="598"/>
      <c r="E187" s="598"/>
      <c r="F187" s="598"/>
      <c r="G187" s="598"/>
      <c r="H187" s="598"/>
      <c r="I187" s="598"/>
      <c r="J187" s="598"/>
      <c r="K187" s="599"/>
      <c r="Q187" s="32">
        <v>3488</v>
      </c>
    </row>
    <row r="188" spans="1:17" ht="15" customHeight="1" thickBot="1" x14ac:dyDescent="0.3">
      <c r="A188" s="590" t="s">
        <v>2</v>
      </c>
      <c r="B188" s="591"/>
      <c r="C188" s="594" t="s">
        <v>84</v>
      </c>
      <c r="D188" s="595"/>
      <c r="E188" s="595"/>
      <c r="F188" s="595"/>
      <c r="G188" s="595"/>
      <c r="H188" s="595"/>
      <c r="I188" s="595"/>
      <c r="J188" s="595"/>
      <c r="K188" s="596"/>
      <c r="Q188" s="14">
        <v>3488</v>
      </c>
    </row>
    <row r="189" spans="1:17" ht="15.75" customHeight="1" thickBot="1" x14ac:dyDescent="0.3">
      <c r="A189" s="592"/>
      <c r="B189" s="593"/>
      <c r="C189" s="597"/>
      <c r="D189" s="598"/>
      <c r="E189" s="598"/>
      <c r="F189" s="598"/>
      <c r="G189" s="598"/>
      <c r="H189" s="598"/>
      <c r="I189" s="598"/>
      <c r="J189" s="598"/>
      <c r="K189" s="599"/>
      <c r="Q189" s="32">
        <v>5962</v>
      </c>
    </row>
    <row r="190" spans="1:17" ht="45.75" thickBot="1" x14ac:dyDescent="0.3">
      <c r="A190" s="16" t="s">
        <v>11</v>
      </c>
      <c r="B190" s="17" t="s">
        <v>4</v>
      </c>
      <c r="C190" s="18" t="s">
        <v>13</v>
      </c>
      <c r="D190" s="21" t="s">
        <v>28</v>
      </c>
      <c r="E190" s="19" t="s">
        <v>5</v>
      </c>
      <c r="F190" s="19" t="s">
        <v>6</v>
      </c>
      <c r="G190" s="77" t="s">
        <v>7</v>
      </c>
      <c r="H190" s="79" t="s">
        <v>89</v>
      </c>
      <c r="I190" s="106" t="s">
        <v>8</v>
      </c>
      <c r="J190" s="19" t="s">
        <v>9</v>
      </c>
      <c r="K190" s="18" t="s">
        <v>10</v>
      </c>
      <c r="Q190" s="32">
        <v>4568</v>
      </c>
    </row>
    <row r="191" spans="1:17" ht="29.25" customHeight="1" thickBot="1" x14ac:dyDescent="0.3">
      <c r="A191" s="5">
        <v>35</v>
      </c>
      <c r="B191" s="9" t="s">
        <v>85</v>
      </c>
      <c r="C191" s="148" t="s">
        <v>100</v>
      </c>
      <c r="D191" s="11">
        <v>542.79999999999995</v>
      </c>
      <c r="E191" s="12">
        <v>8142</v>
      </c>
      <c r="F191" s="24">
        <v>15</v>
      </c>
      <c r="G191" s="24"/>
      <c r="H191" s="12"/>
      <c r="I191" s="11"/>
      <c r="J191" s="12">
        <v>8142</v>
      </c>
      <c r="K191" s="8"/>
      <c r="Q191" s="38">
        <v>4575</v>
      </c>
    </row>
    <row r="192" spans="1:17" ht="24.95" customHeight="1" thickBot="1" x14ac:dyDescent="0.3">
      <c r="A192" s="61">
        <v>36</v>
      </c>
      <c r="B192" s="49" t="s">
        <v>86</v>
      </c>
      <c r="C192" s="48" t="s">
        <v>87</v>
      </c>
      <c r="D192" s="50">
        <v>304</v>
      </c>
      <c r="E192" s="52">
        <v>4560</v>
      </c>
      <c r="F192" s="62">
        <v>15</v>
      </c>
      <c r="G192" s="62"/>
      <c r="H192" s="52"/>
      <c r="I192" s="50"/>
      <c r="J192" s="52">
        <v>4560</v>
      </c>
      <c r="K192" s="48"/>
      <c r="Q192" s="14">
        <v>9856.4</v>
      </c>
    </row>
    <row r="193" spans="1:17" ht="27.75" customHeight="1" thickBot="1" x14ac:dyDescent="0.3">
      <c r="A193" s="18"/>
      <c r="B193" s="2" t="s">
        <v>93</v>
      </c>
      <c r="C193" s="29" t="s">
        <v>96</v>
      </c>
      <c r="D193" s="13">
        <v>304.47000000000003</v>
      </c>
      <c r="E193" s="158">
        <v>4567</v>
      </c>
      <c r="F193" s="25">
        <v>15</v>
      </c>
      <c r="G193" s="25"/>
      <c r="H193" s="14"/>
      <c r="I193" s="13"/>
      <c r="J193" s="144">
        <f>E193</f>
        <v>4567</v>
      </c>
      <c r="K193" s="1"/>
      <c r="Q193" s="34">
        <v>3980</v>
      </c>
    </row>
    <row r="194" spans="1:17" ht="24.95" customHeight="1" thickBot="1" x14ac:dyDescent="0.35">
      <c r="A194" s="95"/>
      <c r="B194" s="98" t="s">
        <v>91</v>
      </c>
      <c r="C194" s="2"/>
      <c r="D194" s="2"/>
      <c r="E194" s="2"/>
      <c r="F194" s="2"/>
      <c r="G194" s="2"/>
      <c r="H194" s="2"/>
      <c r="I194" s="2"/>
      <c r="J194" s="139">
        <f>SUM(J191:J193)</f>
        <v>17269</v>
      </c>
      <c r="K194" s="3"/>
      <c r="Q194" s="31">
        <v>3980</v>
      </c>
    </row>
    <row r="195" spans="1:17" ht="15.75" thickBot="1" x14ac:dyDescent="0.3">
      <c r="Q195" s="34">
        <v>4950</v>
      </c>
    </row>
    <row r="196" spans="1:17" ht="15.75" thickBot="1" x14ac:dyDescent="0.3">
      <c r="Q196" s="33">
        <v>5145</v>
      </c>
    </row>
    <row r="197" spans="1:17" ht="15.75" thickBot="1" x14ac:dyDescent="0.3">
      <c r="Q197" s="32">
        <v>3886</v>
      </c>
    </row>
    <row r="198" spans="1:17" ht="15.75" thickBot="1" x14ac:dyDescent="0.3">
      <c r="Q198" s="35">
        <v>5942</v>
      </c>
    </row>
    <row r="199" spans="1:17" ht="15.75" thickBot="1" x14ac:dyDescent="0.3">
      <c r="A199" s="600"/>
      <c r="B199" s="601"/>
      <c r="C199" s="606" t="s">
        <v>0</v>
      </c>
      <c r="D199" s="606"/>
      <c r="E199" s="606"/>
      <c r="F199" s="606"/>
      <c r="G199" s="606"/>
      <c r="H199" s="606"/>
      <c r="I199" s="606"/>
      <c r="J199" s="606"/>
      <c r="K199" s="607"/>
      <c r="Q199" s="32">
        <v>3720</v>
      </c>
    </row>
    <row r="200" spans="1:17" ht="15.75" thickBot="1" x14ac:dyDescent="0.3">
      <c r="A200" s="602"/>
      <c r="B200" s="603"/>
      <c r="C200" s="608"/>
      <c r="D200" s="608"/>
      <c r="E200" s="608"/>
      <c r="F200" s="608"/>
      <c r="G200" s="608"/>
      <c r="H200" s="608"/>
      <c r="I200" s="608"/>
      <c r="J200" s="608"/>
      <c r="K200" s="609"/>
      <c r="Q200" s="36">
        <v>3720</v>
      </c>
    </row>
    <row r="201" spans="1:17" ht="15.75" thickBot="1" x14ac:dyDescent="0.3">
      <c r="A201" s="602"/>
      <c r="B201" s="603"/>
      <c r="C201" s="610" t="s">
        <v>94</v>
      </c>
      <c r="D201" s="610"/>
      <c r="E201" s="610"/>
      <c r="F201" s="610"/>
      <c r="G201" s="610"/>
      <c r="H201" s="610"/>
      <c r="I201" s="610"/>
      <c r="J201" s="610"/>
      <c r="K201" s="611"/>
      <c r="Q201" s="32">
        <v>4568</v>
      </c>
    </row>
    <row r="202" spans="1:17" ht="51.75" customHeight="1" thickBot="1" x14ac:dyDescent="0.3">
      <c r="A202" s="604"/>
      <c r="B202" s="605"/>
      <c r="C202" s="598"/>
      <c r="D202" s="598"/>
      <c r="E202" s="598"/>
      <c r="F202" s="598"/>
      <c r="G202" s="598"/>
      <c r="H202" s="598"/>
      <c r="I202" s="598"/>
      <c r="J202" s="598"/>
      <c r="K202" s="599"/>
      <c r="Q202" s="15">
        <v>6438</v>
      </c>
    </row>
    <row r="203" spans="1:17" ht="15.75" thickBot="1" x14ac:dyDescent="0.3">
      <c r="A203" s="590" t="s">
        <v>2</v>
      </c>
      <c r="B203" s="591"/>
      <c r="C203" s="594" t="s">
        <v>92</v>
      </c>
      <c r="D203" s="595"/>
      <c r="E203" s="595"/>
      <c r="F203" s="595"/>
      <c r="G203" s="595"/>
      <c r="H203" s="595"/>
      <c r="I203" s="595"/>
      <c r="J203" s="595"/>
      <c r="K203" s="596"/>
      <c r="Q203" s="32">
        <v>6439</v>
      </c>
    </row>
    <row r="204" spans="1:17" ht="15.75" thickBot="1" x14ac:dyDescent="0.3">
      <c r="A204" s="592"/>
      <c r="B204" s="593"/>
      <c r="C204" s="597"/>
      <c r="D204" s="598"/>
      <c r="E204" s="598"/>
      <c r="F204" s="598"/>
      <c r="G204" s="598"/>
      <c r="H204" s="598"/>
      <c r="I204" s="598"/>
      <c r="J204" s="598"/>
      <c r="K204" s="599"/>
      <c r="Q204" s="33">
        <v>6160</v>
      </c>
    </row>
    <row r="205" spans="1:17" ht="45.75" thickBot="1" x14ac:dyDescent="0.3">
      <c r="A205" s="16" t="s">
        <v>11</v>
      </c>
      <c r="B205" s="17" t="s">
        <v>4</v>
      </c>
      <c r="C205" s="18" t="s">
        <v>13</v>
      </c>
      <c r="D205" s="21" t="s">
        <v>28</v>
      </c>
      <c r="E205" s="19" t="s">
        <v>5</v>
      </c>
      <c r="F205" s="19" t="s">
        <v>6</v>
      </c>
      <c r="G205" s="77" t="s">
        <v>7</v>
      </c>
      <c r="H205" s="79" t="s">
        <v>89</v>
      </c>
      <c r="I205" s="106" t="s">
        <v>8</v>
      </c>
      <c r="J205" s="19" t="s">
        <v>9</v>
      </c>
      <c r="K205" s="18" t="s">
        <v>10</v>
      </c>
      <c r="Q205" s="32">
        <v>4575</v>
      </c>
    </row>
    <row r="206" spans="1:17" ht="31.5" customHeight="1" thickBot="1" x14ac:dyDescent="0.3">
      <c r="A206" s="18">
        <v>34</v>
      </c>
      <c r="B206" s="2" t="s">
        <v>95</v>
      </c>
      <c r="C206" s="29" t="s">
        <v>97</v>
      </c>
      <c r="D206" s="13">
        <v>492.8</v>
      </c>
      <c r="E206" s="137">
        <v>7392</v>
      </c>
      <c r="F206" s="25">
        <v>15</v>
      </c>
      <c r="G206" s="25"/>
      <c r="H206" s="14"/>
      <c r="I206" s="13"/>
      <c r="J206" s="138">
        <f>E206</f>
        <v>7392</v>
      </c>
      <c r="K206" s="1"/>
      <c r="Q206" s="35">
        <v>3802.8</v>
      </c>
    </row>
    <row r="207" spans="1:17" ht="15.75" thickBot="1" x14ac:dyDescent="0.3">
      <c r="Q207" s="32">
        <v>6045</v>
      </c>
    </row>
    <row r="208" spans="1:17" x14ac:dyDescent="0.25">
      <c r="Q208" s="39">
        <f>SUM(Q179:Q207)</f>
        <v>148455.19999999998</v>
      </c>
    </row>
    <row r="211" spans="1:11" ht="15.75" thickBot="1" x14ac:dyDescent="0.3"/>
    <row r="212" spans="1:11" x14ac:dyDescent="0.25">
      <c r="A212" s="600"/>
      <c r="B212" s="601"/>
      <c r="C212" s="606" t="s">
        <v>0</v>
      </c>
      <c r="D212" s="606"/>
      <c r="E212" s="606"/>
      <c r="F212" s="606"/>
      <c r="G212" s="606"/>
      <c r="H212" s="606"/>
      <c r="I212" s="606"/>
      <c r="J212" s="606"/>
      <c r="K212" s="607"/>
    </row>
    <row r="213" spans="1:11" x14ac:dyDescent="0.25">
      <c r="A213" s="602"/>
      <c r="B213" s="603"/>
      <c r="C213" s="608"/>
      <c r="D213" s="608"/>
      <c r="E213" s="608"/>
      <c r="F213" s="608"/>
      <c r="G213" s="608"/>
      <c r="H213" s="608"/>
      <c r="I213" s="608"/>
      <c r="J213" s="608"/>
      <c r="K213" s="609"/>
    </row>
    <row r="214" spans="1:11" x14ac:dyDescent="0.25">
      <c r="A214" s="602"/>
      <c r="B214" s="603"/>
      <c r="C214" s="610" t="s">
        <v>94</v>
      </c>
      <c r="D214" s="610"/>
      <c r="E214" s="610"/>
      <c r="F214" s="610"/>
      <c r="G214" s="610"/>
      <c r="H214" s="610"/>
      <c r="I214" s="610"/>
      <c r="J214" s="610"/>
      <c r="K214" s="611"/>
    </row>
    <row r="215" spans="1:11" ht="48" customHeight="1" thickBot="1" x14ac:dyDescent="0.3">
      <c r="A215" s="604"/>
      <c r="B215" s="605"/>
      <c r="C215" s="598"/>
      <c r="D215" s="598"/>
      <c r="E215" s="598"/>
      <c r="F215" s="598"/>
      <c r="G215" s="598"/>
      <c r="H215" s="598"/>
      <c r="I215" s="598"/>
      <c r="J215" s="598"/>
      <c r="K215" s="599"/>
    </row>
    <row r="216" spans="1:11" x14ac:dyDescent="0.25">
      <c r="A216" s="590" t="s">
        <v>2</v>
      </c>
      <c r="B216" s="591"/>
      <c r="C216" s="594" t="s">
        <v>101</v>
      </c>
      <c r="D216" s="595"/>
      <c r="E216" s="595"/>
      <c r="F216" s="595"/>
      <c r="G216" s="595"/>
      <c r="H216" s="595"/>
      <c r="I216" s="595"/>
      <c r="J216" s="595"/>
      <c r="K216" s="596"/>
    </row>
    <row r="217" spans="1:11" ht="15.75" thickBot="1" x14ac:dyDescent="0.3">
      <c r="A217" s="592"/>
      <c r="B217" s="593"/>
      <c r="C217" s="597"/>
      <c r="D217" s="598"/>
      <c r="E217" s="598"/>
      <c r="F217" s="598"/>
      <c r="G217" s="598"/>
      <c r="H217" s="598"/>
      <c r="I217" s="598"/>
      <c r="J217" s="598"/>
      <c r="K217" s="599"/>
    </row>
    <row r="218" spans="1:11" ht="45.75" thickBot="1" x14ac:dyDescent="0.3">
      <c r="A218" s="16" t="s">
        <v>11</v>
      </c>
      <c r="B218" s="17" t="s">
        <v>4</v>
      </c>
      <c r="C218" s="18" t="s">
        <v>13</v>
      </c>
      <c r="D218" s="143" t="s">
        <v>28</v>
      </c>
      <c r="E218" s="19" t="s">
        <v>5</v>
      </c>
      <c r="F218" s="19" t="s">
        <v>6</v>
      </c>
      <c r="G218" s="77" t="s">
        <v>7</v>
      </c>
      <c r="H218" s="77" t="s">
        <v>89</v>
      </c>
      <c r="I218" s="106" t="s">
        <v>8</v>
      </c>
      <c r="J218" s="19" t="s">
        <v>9</v>
      </c>
      <c r="K218" s="18" t="s">
        <v>10</v>
      </c>
    </row>
    <row r="219" spans="1:11" ht="30.75" customHeight="1" thickBot="1" x14ac:dyDescent="0.3">
      <c r="A219" s="95"/>
      <c r="B219" s="97" t="s">
        <v>102</v>
      </c>
      <c r="C219" s="145" t="s">
        <v>103</v>
      </c>
      <c r="D219" s="13">
        <v>513.13</v>
      </c>
      <c r="E219" s="14">
        <v>7697</v>
      </c>
      <c r="F219" s="1"/>
      <c r="G219" s="2"/>
      <c r="H219" s="13"/>
      <c r="I219" s="14"/>
      <c r="J219" s="149">
        <v>7697</v>
      </c>
      <c r="K219" s="3"/>
    </row>
    <row r="220" spans="1:11" x14ac:dyDescent="0.25">
      <c r="H220" s="38"/>
      <c r="I220" s="38"/>
      <c r="J220" s="38"/>
    </row>
    <row r="222" spans="1:11" ht="15.75" thickBot="1" x14ac:dyDescent="0.3"/>
    <row r="223" spans="1:11" ht="16.5" thickBot="1" x14ac:dyDescent="0.3">
      <c r="A223" s="95"/>
      <c r="B223" s="159" t="s">
        <v>104</v>
      </c>
      <c r="C223" s="2"/>
      <c r="D223" s="2"/>
      <c r="E223" s="2"/>
      <c r="F223" s="2"/>
      <c r="G223" s="2"/>
      <c r="H223" s="2"/>
      <c r="I223" s="634">
        <v>219601</v>
      </c>
      <c r="J223" s="635"/>
      <c r="K223" s="3"/>
    </row>
    <row r="241" spans="1:11" ht="15.75" thickBot="1" x14ac:dyDescent="0.3"/>
    <row r="242" spans="1:11" ht="15.75" thickBot="1" x14ac:dyDescent="0.3">
      <c r="A242" s="37">
        <v>25</v>
      </c>
      <c r="B242" s="128" t="s">
        <v>88</v>
      </c>
      <c r="C242" s="129" t="s">
        <v>64</v>
      </c>
      <c r="D242" s="130">
        <v>232.53</v>
      </c>
      <c r="E242" s="131">
        <v>3488</v>
      </c>
      <c r="F242" s="132">
        <v>15</v>
      </c>
      <c r="G242" s="132"/>
      <c r="H242" s="129"/>
      <c r="I242" s="128"/>
      <c r="J242" s="131">
        <v>3488</v>
      </c>
      <c r="K242" s="128"/>
    </row>
  </sheetData>
  <mergeCells count="86">
    <mergeCell ref="I223:J223"/>
    <mergeCell ref="A212:B215"/>
    <mergeCell ref="C212:K213"/>
    <mergeCell ref="C214:K215"/>
    <mergeCell ref="A216:B217"/>
    <mergeCell ref="C216:K217"/>
    <mergeCell ref="A199:B202"/>
    <mergeCell ref="C199:K200"/>
    <mergeCell ref="C201:K202"/>
    <mergeCell ref="A203:B204"/>
    <mergeCell ref="C203:K204"/>
    <mergeCell ref="A171:B174"/>
    <mergeCell ref="C171:K172"/>
    <mergeCell ref="C173:K174"/>
    <mergeCell ref="A175:B176"/>
    <mergeCell ref="C175:K176"/>
    <mergeCell ref="A158:B161"/>
    <mergeCell ref="C158:K159"/>
    <mergeCell ref="C160:K161"/>
    <mergeCell ref="A162:B163"/>
    <mergeCell ref="C162:K163"/>
    <mergeCell ref="A146:B149"/>
    <mergeCell ref="C146:K147"/>
    <mergeCell ref="C148:K149"/>
    <mergeCell ref="A150:B151"/>
    <mergeCell ref="C150:K151"/>
    <mergeCell ref="A133:B136"/>
    <mergeCell ref="C133:K134"/>
    <mergeCell ref="C135:K136"/>
    <mergeCell ref="A137:B138"/>
    <mergeCell ref="C137:K138"/>
    <mergeCell ref="A120:B123"/>
    <mergeCell ref="C120:K121"/>
    <mergeCell ref="C122:K123"/>
    <mergeCell ref="A124:B125"/>
    <mergeCell ref="C124:K125"/>
    <mergeCell ref="A109:B112"/>
    <mergeCell ref="C109:K110"/>
    <mergeCell ref="C111:K112"/>
    <mergeCell ref="A113:B114"/>
    <mergeCell ref="C113:K114"/>
    <mergeCell ref="A97:B100"/>
    <mergeCell ref="C97:K98"/>
    <mergeCell ref="C99:K100"/>
    <mergeCell ref="A101:B102"/>
    <mergeCell ref="C101:K102"/>
    <mergeCell ref="A85:B88"/>
    <mergeCell ref="C85:K86"/>
    <mergeCell ref="C87:K88"/>
    <mergeCell ref="A89:B90"/>
    <mergeCell ref="C89:K90"/>
    <mergeCell ref="A73:B76"/>
    <mergeCell ref="C73:K74"/>
    <mergeCell ref="C75:K76"/>
    <mergeCell ref="A77:B78"/>
    <mergeCell ref="C77:K78"/>
    <mergeCell ref="A60:B63"/>
    <mergeCell ref="C60:K61"/>
    <mergeCell ref="C62:K63"/>
    <mergeCell ref="A64:B65"/>
    <mergeCell ref="C64:K65"/>
    <mergeCell ref="A45:B48"/>
    <mergeCell ref="C45:K46"/>
    <mergeCell ref="C47:K48"/>
    <mergeCell ref="A49:B50"/>
    <mergeCell ref="C49:K50"/>
    <mergeCell ref="A30:B33"/>
    <mergeCell ref="A34:B35"/>
    <mergeCell ref="C30:K31"/>
    <mergeCell ref="C32:K33"/>
    <mergeCell ref="C34:K35"/>
    <mergeCell ref="A16:B17"/>
    <mergeCell ref="A12:B15"/>
    <mergeCell ref="A5:B6"/>
    <mergeCell ref="A1:B4"/>
    <mergeCell ref="C12:K13"/>
    <mergeCell ref="C14:K15"/>
    <mergeCell ref="C1:K2"/>
    <mergeCell ref="C3:K4"/>
    <mergeCell ref="C5:K6"/>
    <mergeCell ref="C16:K17"/>
    <mergeCell ref="A184:B187"/>
    <mergeCell ref="C184:K185"/>
    <mergeCell ref="C186:K187"/>
    <mergeCell ref="A188:B189"/>
    <mergeCell ref="C188:K189"/>
  </mergeCells>
  <conditionalFormatting sqref="E193">
    <cfRule type="cellIs" dxfId="7" priority="1" operator="lessThan">
      <formula>0</formula>
    </cfRule>
  </conditionalFormatting>
  <conditionalFormatting sqref="E206">
    <cfRule type="cellIs" dxfId="6" priority="2" operator="lessThan">
      <formula>0</formula>
    </cfRule>
  </conditionalFormatting>
  <pageMargins left="0.25" right="0.25" top="0.75" bottom="0.75" header="0.3" footer="0.3"/>
  <pageSetup paperSize="5" scale="1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02"/>
  <sheetViews>
    <sheetView topLeftCell="A13" workbookViewId="0">
      <selection activeCell="A39" sqref="A39:XFD39"/>
    </sheetView>
  </sheetViews>
  <sheetFormatPr baseColWidth="10" defaultColWidth="11.42578125" defaultRowHeight="11.25" x14ac:dyDescent="0.2"/>
  <cols>
    <col min="1" max="1" width="1.28515625" style="469" customWidth="1"/>
    <col min="2" max="2" width="3.140625" style="469" customWidth="1"/>
    <col min="3" max="3" width="24.140625" style="469" customWidth="1"/>
    <col min="4" max="4" width="13.7109375" style="469" customWidth="1"/>
    <col min="5" max="5" width="7.5703125" style="469" customWidth="1"/>
    <col min="6" max="6" width="11.28515625" style="469" customWidth="1"/>
    <col min="7" max="7" width="4.42578125" style="469" customWidth="1"/>
    <col min="8" max="8" width="5.7109375" style="469" customWidth="1"/>
    <col min="9" max="9" width="9.85546875" style="469" customWidth="1"/>
    <col min="10" max="10" width="5.140625" style="469" customWidth="1"/>
    <col min="11" max="11" width="8.7109375" style="469" customWidth="1"/>
    <col min="12" max="12" width="9" style="469" customWidth="1"/>
    <col min="13" max="13" width="11.140625" style="469" customWidth="1"/>
    <col min="14" max="14" width="32.28515625" style="469" customWidth="1"/>
    <col min="15" max="15" width="27.140625" style="469" customWidth="1"/>
    <col min="16" max="16" width="11.42578125" style="469"/>
    <col min="17" max="17" width="13.140625" style="469" bestFit="1" customWidth="1"/>
    <col min="18" max="16384" width="11.42578125" style="469"/>
  </cols>
  <sheetData>
    <row r="1" spans="2:14" ht="18" customHeight="1" x14ac:dyDescent="0.2">
      <c r="B1" s="470"/>
      <c r="C1" s="471"/>
      <c r="E1" s="472"/>
      <c r="F1" s="472"/>
      <c r="G1" s="470"/>
      <c r="H1" s="470"/>
      <c r="I1" s="472"/>
      <c r="J1" s="472"/>
      <c r="K1" s="472"/>
      <c r="L1" s="473"/>
    </row>
    <row r="2" spans="2:14" ht="7.5" customHeight="1" thickBot="1" x14ac:dyDescent="0.25"/>
    <row r="3" spans="2:14" x14ac:dyDescent="0.2">
      <c r="B3" s="718"/>
      <c r="C3" s="719"/>
      <c r="D3" s="755" t="s">
        <v>0</v>
      </c>
      <c r="E3" s="755"/>
      <c r="F3" s="755"/>
      <c r="G3" s="755"/>
      <c r="H3" s="755"/>
      <c r="I3" s="755"/>
      <c r="J3" s="755"/>
      <c r="K3" s="755"/>
      <c r="L3" s="755"/>
      <c r="M3" s="756"/>
      <c r="N3" s="474"/>
    </row>
    <row r="4" spans="2:14" x14ac:dyDescent="0.2">
      <c r="B4" s="720"/>
      <c r="C4" s="721"/>
      <c r="D4" s="757"/>
      <c r="E4" s="757"/>
      <c r="F4" s="757"/>
      <c r="G4" s="757"/>
      <c r="H4" s="757"/>
      <c r="I4" s="757"/>
      <c r="J4" s="757"/>
      <c r="K4" s="757"/>
      <c r="L4" s="757"/>
      <c r="M4" s="758"/>
      <c r="N4" s="475"/>
    </row>
    <row r="5" spans="2:14" x14ac:dyDescent="0.2">
      <c r="B5" s="720"/>
      <c r="C5" s="721"/>
      <c r="D5" s="759" t="s">
        <v>245</v>
      </c>
      <c r="E5" s="759"/>
      <c r="F5" s="759"/>
      <c r="G5" s="759"/>
      <c r="H5" s="759"/>
      <c r="I5" s="759"/>
      <c r="J5" s="759"/>
      <c r="K5" s="759"/>
      <c r="L5" s="759"/>
      <c r="M5" s="760"/>
      <c r="N5" s="475"/>
    </row>
    <row r="6" spans="2:14" ht="23.25" customHeight="1" thickBot="1" x14ac:dyDescent="0.25">
      <c r="B6" s="722"/>
      <c r="C6" s="723"/>
      <c r="D6" s="761"/>
      <c r="E6" s="761"/>
      <c r="F6" s="761"/>
      <c r="G6" s="761"/>
      <c r="H6" s="761"/>
      <c r="I6" s="761"/>
      <c r="J6" s="761"/>
      <c r="K6" s="761"/>
      <c r="L6" s="761"/>
      <c r="M6" s="762"/>
      <c r="N6" s="476"/>
    </row>
    <row r="7" spans="2:14" x14ac:dyDescent="0.2">
      <c r="B7" s="732" t="s">
        <v>2</v>
      </c>
      <c r="C7" s="729"/>
      <c r="D7" s="763" t="s">
        <v>15</v>
      </c>
      <c r="E7" s="764"/>
      <c r="F7" s="764"/>
      <c r="G7" s="764"/>
      <c r="H7" s="764"/>
      <c r="I7" s="764"/>
      <c r="J7" s="764"/>
      <c r="K7" s="764"/>
      <c r="L7" s="764"/>
      <c r="M7" s="765"/>
      <c r="N7" s="475"/>
    </row>
    <row r="8" spans="2:14" ht="12" thickBot="1" x14ac:dyDescent="0.25">
      <c r="B8" s="733"/>
      <c r="C8" s="731"/>
      <c r="D8" s="766"/>
      <c r="E8" s="761"/>
      <c r="F8" s="761"/>
      <c r="G8" s="761"/>
      <c r="H8" s="761"/>
      <c r="I8" s="761"/>
      <c r="J8" s="761"/>
      <c r="K8" s="761"/>
      <c r="L8" s="761"/>
      <c r="M8" s="762"/>
      <c r="N8" s="476"/>
    </row>
    <row r="9" spans="2:14" ht="45.75" thickBot="1" x14ac:dyDescent="0.25">
      <c r="B9" s="165" t="s">
        <v>11</v>
      </c>
      <c r="C9" s="458" t="s">
        <v>4</v>
      </c>
      <c r="D9" s="441" t="s">
        <v>13</v>
      </c>
      <c r="E9" s="442" t="s">
        <v>28</v>
      </c>
      <c r="F9" s="444" t="s">
        <v>5</v>
      </c>
      <c r="G9" s="459" t="s">
        <v>6</v>
      </c>
      <c r="H9" s="444" t="s">
        <v>7</v>
      </c>
      <c r="I9" s="457" t="s">
        <v>89</v>
      </c>
      <c r="J9" s="457" t="s">
        <v>8</v>
      </c>
      <c r="K9" s="445" t="s">
        <v>105</v>
      </c>
      <c r="L9" s="445" t="s">
        <v>215</v>
      </c>
      <c r="M9" s="444" t="s">
        <v>9</v>
      </c>
      <c r="N9" s="460" t="s">
        <v>10</v>
      </c>
    </row>
    <row r="10" spans="2:14" ht="23.25" thickBot="1" x14ac:dyDescent="0.25">
      <c r="B10" s="441">
        <v>2</v>
      </c>
      <c r="C10" s="477" t="s">
        <v>90</v>
      </c>
      <c r="D10" s="466" t="s">
        <v>16</v>
      </c>
      <c r="E10" s="478">
        <v>319.2</v>
      </c>
      <c r="F10" s="478">
        <f t="shared" ref="F10:F18" si="0">ROUND(E10*G10,0)</f>
        <v>4788</v>
      </c>
      <c r="G10" s="479">
        <v>15</v>
      </c>
      <c r="H10" s="480">
        <v>0</v>
      </c>
      <c r="I10" s="481">
        <f>ROUND((E10/4)*H10,0)</f>
        <v>0</v>
      </c>
      <c r="J10" s="478"/>
      <c r="K10" s="482"/>
      <c r="L10" s="478"/>
      <c r="M10" s="478">
        <f t="shared" ref="M10:M18" si="1">F10+I10+K10</f>
        <v>4788</v>
      </c>
      <c r="N10" s="483"/>
    </row>
    <row r="11" spans="2:14" ht="30" customHeight="1" thickBot="1" x14ac:dyDescent="0.25">
      <c r="B11" s="441">
        <v>3</v>
      </c>
      <c r="C11" s="484" t="s">
        <v>19</v>
      </c>
      <c r="D11" s="485" t="s">
        <v>20</v>
      </c>
      <c r="E11" s="478">
        <v>265.33</v>
      </c>
      <c r="F11" s="486">
        <f t="shared" si="0"/>
        <v>3980</v>
      </c>
      <c r="G11" s="480">
        <v>15</v>
      </c>
      <c r="H11" s="480">
        <v>0</v>
      </c>
      <c r="I11" s="478"/>
      <c r="J11" s="478"/>
      <c r="K11" s="482"/>
      <c r="L11" s="478"/>
      <c r="M11" s="478">
        <f t="shared" si="1"/>
        <v>3980</v>
      </c>
      <c r="N11" s="485"/>
    </row>
    <row r="12" spans="2:14" ht="30" customHeight="1" thickBot="1" x14ac:dyDescent="0.25">
      <c r="B12" s="487">
        <v>4</v>
      </c>
      <c r="C12" s="484" t="s">
        <v>187</v>
      </c>
      <c r="D12" s="485" t="s">
        <v>20</v>
      </c>
      <c r="E12" s="478">
        <v>266.66000000000003</v>
      </c>
      <c r="F12" s="486">
        <f t="shared" si="0"/>
        <v>4000</v>
      </c>
      <c r="G12" s="480">
        <v>15</v>
      </c>
      <c r="H12" s="488">
        <v>0</v>
      </c>
      <c r="I12" s="481">
        <f t="shared" ref="I12:I18" si="2">ROUND((E12/4)*H12,0)</f>
        <v>0</v>
      </c>
      <c r="J12" s="489"/>
      <c r="K12" s="490"/>
      <c r="L12" s="489"/>
      <c r="M12" s="489">
        <f t="shared" si="1"/>
        <v>4000</v>
      </c>
      <c r="N12" s="491"/>
    </row>
    <row r="13" spans="2:14" ht="30" customHeight="1" thickBot="1" x14ac:dyDescent="0.25">
      <c r="B13" s="456">
        <v>5</v>
      </c>
      <c r="C13" s="175" t="s">
        <v>21</v>
      </c>
      <c r="D13" s="485" t="s">
        <v>20</v>
      </c>
      <c r="E13" s="492">
        <v>265.33</v>
      </c>
      <c r="F13" s="478">
        <f t="shared" si="0"/>
        <v>3980</v>
      </c>
      <c r="G13" s="493">
        <v>15</v>
      </c>
      <c r="H13" s="480">
        <v>0</v>
      </c>
      <c r="I13" s="481">
        <f t="shared" si="2"/>
        <v>0</v>
      </c>
      <c r="J13" s="478"/>
      <c r="K13" s="482"/>
      <c r="L13" s="478"/>
      <c r="M13" s="478">
        <f t="shared" si="1"/>
        <v>3980</v>
      </c>
      <c r="N13" s="491"/>
    </row>
    <row r="14" spans="2:14" ht="30" customHeight="1" thickBot="1" x14ac:dyDescent="0.25">
      <c r="B14" s="456">
        <v>6</v>
      </c>
      <c r="C14" s="175" t="s">
        <v>192</v>
      </c>
      <c r="D14" s="485" t="s">
        <v>20</v>
      </c>
      <c r="E14" s="492">
        <v>400</v>
      </c>
      <c r="F14" s="478">
        <f t="shared" si="0"/>
        <v>6000</v>
      </c>
      <c r="G14" s="493">
        <v>15</v>
      </c>
      <c r="H14" s="480">
        <v>0</v>
      </c>
      <c r="I14" s="481">
        <f t="shared" si="2"/>
        <v>0</v>
      </c>
      <c r="J14" s="478"/>
      <c r="K14" s="482"/>
      <c r="L14" s="478"/>
      <c r="M14" s="478">
        <f t="shared" si="1"/>
        <v>6000</v>
      </c>
      <c r="N14" s="491"/>
    </row>
    <row r="15" spans="2:14" ht="30" customHeight="1" thickBot="1" x14ac:dyDescent="0.25">
      <c r="B15" s="456">
        <v>7</v>
      </c>
      <c r="C15" s="175" t="s">
        <v>193</v>
      </c>
      <c r="D15" s="485" t="s">
        <v>20</v>
      </c>
      <c r="E15" s="492">
        <v>287.17</v>
      </c>
      <c r="F15" s="478">
        <f t="shared" si="0"/>
        <v>4308</v>
      </c>
      <c r="G15" s="493">
        <v>15</v>
      </c>
      <c r="H15" s="480">
        <v>0</v>
      </c>
      <c r="I15" s="481">
        <f t="shared" si="2"/>
        <v>0</v>
      </c>
      <c r="J15" s="478"/>
      <c r="K15" s="482"/>
      <c r="L15" s="478"/>
      <c r="M15" s="478">
        <f>F15+I15+K15</f>
        <v>4308</v>
      </c>
      <c r="N15" s="491"/>
    </row>
    <row r="16" spans="2:14" ht="30.75" customHeight="1" thickBot="1" x14ac:dyDescent="0.25">
      <c r="B16" s="441">
        <v>8</v>
      </c>
      <c r="C16" s="175" t="s">
        <v>181</v>
      </c>
      <c r="D16" s="494" t="s">
        <v>182</v>
      </c>
      <c r="E16" s="492">
        <v>320</v>
      </c>
      <c r="F16" s="478">
        <f t="shared" si="0"/>
        <v>4800</v>
      </c>
      <c r="G16" s="493">
        <v>15</v>
      </c>
      <c r="H16" s="480">
        <v>18</v>
      </c>
      <c r="I16" s="481">
        <f t="shared" si="2"/>
        <v>1440</v>
      </c>
      <c r="J16" s="478"/>
      <c r="K16" s="482"/>
      <c r="L16" s="478"/>
      <c r="M16" s="478">
        <f t="shared" si="1"/>
        <v>6240</v>
      </c>
      <c r="N16" s="485"/>
    </row>
    <row r="17" spans="2:14" ht="33.75" customHeight="1" thickBot="1" x14ac:dyDescent="0.25">
      <c r="B17" s="487">
        <v>9</v>
      </c>
      <c r="C17" s="495" t="s">
        <v>22</v>
      </c>
      <c r="D17" s="496" t="s">
        <v>23</v>
      </c>
      <c r="E17" s="497">
        <f>5075.2/15</f>
        <v>338.34666666666664</v>
      </c>
      <c r="F17" s="478">
        <f t="shared" si="0"/>
        <v>5075</v>
      </c>
      <c r="G17" s="470">
        <v>15</v>
      </c>
      <c r="H17" s="488">
        <v>18</v>
      </c>
      <c r="I17" s="481">
        <f t="shared" si="2"/>
        <v>1523</v>
      </c>
      <c r="J17" s="498">
        <v>1</v>
      </c>
      <c r="K17" s="508">
        <f>ROUND((E17*2)*J17,0)</f>
        <v>677</v>
      </c>
      <c r="L17" s="500"/>
      <c r="M17" s="489">
        <f>F17+I17+K17</f>
        <v>7275</v>
      </c>
      <c r="N17" s="501"/>
    </row>
    <row r="18" spans="2:14" ht="30" customHeight="1" thickBot="1" x14ac:dyDescent="0.25">
      <c r="B18" s="456">
        <v>10</v>
      </c>
      <c r="C18" s="175" t="s">
        <v>24</v>
      </c>
      <c r="D18" s="494" t="s">
        <v>25</v>
      </c>
      <c r="E18" s="478">
        <v>319.2</v>
      </c>
      <c r="F18" s="478">
        <f t="shared" si="0"/>
        <v>4788</v>
      </c>
      <c r="G18" s="493">
        <v>15</v>
      </c>
      <c r="H18" s="480">
        <v>10</v>
      </c>
      <c r="I18" s="481">
        <f t="shared" si="2"/>
        <v>798</v>
      </c>
      <c r="J18" s="478"/>
      <c r="K18" s="482"/>
      <c r="L18" s="478"/>
      <c r="M18" s="478">
        <f t="shared" si="1"/>
        <v>5586</v>
      </c>
      <c r="N18" s="491"/>
    </row>
    <row r="19" spans="2:14" ht="21" customHeight="1" thickBot="1" x14ac:dyDescent="0.25">
      <c r="B19" s="456"/>
      <c r="C19" s="175" t="s">
        <v>129</v>
      </c>
      <c r="D19" s="685"/>
      <c r="E19" s="686"/>
      <c r="F19" s="686"/>
      <c r="G19" s="686"/>
      <c r="H19" s="686"/>
      <c r="I19" s="686"/>
      <c r="J19" s="686"/>
      <c r="K19" s="686"/>
      <c r="L19" s="502"/>
      <c r="M19" s="503">
        <f>SUM(M10:M18)</f>
        <v>46157</v>
      </c>
      <c r="N19" s="491"/>
    </row>
    <row r="20" spans="2:14" ht="21" customHeight="1" x14ac:dyDescent="0.2">
      <c r="B20" s="504"/>
      <c r="C20" s="505"/>
      <c r="D20" s="506"/>
      <c r="E20" s="506"/>
      <c r="F20" s="506"/>
      <c r="G20" s="506"/>
      <c r="H20" s="506"/>
      <c r="I20" s="506"/>
      <c r="J20" s="506"/>
      <c r="K20" s="506"/>
      <c r="L20" s="506"/>
      <c r="M20" s="473"/>
    </row>
    <row r="21" spans="2:14" ht="21" customHeight="1" x14ac:dyDescent="0.2">
      <c r="B21" s="504"/>
      <c r="C21" s="505"/>
      <c r="D21" s="506"/>
      <c r="E21" s="506"/>
      <c r="F21" s="506"/>
      <c r="G21" s="506"/>
      <c r="H21" s="506"/>
      <c r="I21" s="506"/>
      <c r="J21" s="506"/>
      <c r="K21" s="506"/>
      <c r="L21" s="506"/>
      <c r="M21" s="473"/>
    </row>
    <row r="22" spans="2:14" ht="21" customHeight="1" x14ac:dyDescent="0.2"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473"/>
    </row>
    <row r="23" spans="2:14" ht="21" customHeight="1" thickBot="1" x14ac:dyDescent="0.25">
      <c r="B23" s="504"/>
      <c r="C23" s="505"/>
      <c r="D23" s="506"/>
      <c r="E23" s="506"/>
      <c r="F23" s="506"/>
      <c r="G23" s="506"/>
      <c r="H23" s="506"/>
      <c r="I23" s="506"/>
      <c r="J23" s="506"/>
      <c r="K23" s="506"/>
      <c r="L23" s="506"/>
      <c r="M23" s="473"/>
    </row>
    <row r="24" spans="2:14" ht="7.5" hidden="1" customHeight="1" x14ac:dyDescent="0.2">
      <c r="B24" s="504"/>
      <c r="C24" s="505"/>
      <c r="D24" s="506"/>
      <c r="E24" s="506"/>
      <c r="F24" s="506"/>
      <c r="G24" s="506"/>
      <c r="H24" s="506"/>
      <c r="I24" s="506"/>
      <c r="J24" s="506"/>
      <c r="K24" s="506"/>
      <c r="L24" s="473"/>
    </row>
    <row r="25" spans="2:14" ht="6" hidden="1" customHeight="1" x14ac:dyDescent="0.2">
      <c r="B25" s="504"/>
      <c r="C25" s="505"/>
      <c r="D25" s="506"/>
      <c r="E25" s="506"/>
      <c r="F25" s="506"/>
      <c r="G25" s="506"/>
      <c r="H25" s="506"/>
      <c r="I25" s="506"/>
      <c r="J25" s="506"/>
      <c r="K25" s="506"/>
      <c r="L25" s="473"/>
    </row>
    <row r="26" spans="2:14" ht="3.75" hidden="1" customHeight="1" x14ac:dyDescent="0.2">
      <c r="F26" s="472"/>
    </row>
    <row r="27" spans="2:14" x14ac:dyDescent="0.2">
      <c r="B27" s="718"/>
      <c r="C27" s="719"/>
      <c r="D27" s="704" t="s">
        <v>0</v>
      </c>
      <c r="E27" s="704"/>
      <c r="F27" s="704"/>
      <c r="G27" s="704"/>
      <c r="H27" s="704"/>
      <c r="I27" s="704"/>
      <c r="J27" s="704"/>
      <c r="K27" s="704"/>
      <c r="L27" s="704"/>
      <c r="M27" s="705"/>
      <c r="N27" s="474"/>
    </row>
    <row r="28" spans="2:14" ht="6.75" customHeight="1" x14ac:dyDescent="0.2">
      <c r="B28" s="720"/>
      <c r="C28" s="721"/>
      <c r="D28" s="706"/>
      <c r="E28" s="706"/>
      <c r="F28" s="706"/>
      <c r="G28" s="706"/>
      <c r="H28" s="706"/>
      <c r="I28" s="706"/>
      <c r="J28" s="706"/>
      <c r="K28" s="706"/>
      <c r="L28" s="706"/>
      <c r="M28" s="707"/>
      <c r="N28" s="475"/>
    </row>
    <row r="29" spans="2:14" x14ac:dyDescent="0.2">
      <c r="B29" s="720"/>
      <c r="C29" s="721"/>
      <c r="D29" s="708" t="str">
        <f>D5</f>
        <v>PAGO QUINCENAL DEL 01 AL 15 DE AGOSTO DE 2025</v>
      </c>
      <c r="E29" s="708"/>
      <c r="F29" s="708"/>
      <c r="G29" s="708"/>
      <c r="H29" s="708"/>
      <c r="I29" s="708"/>
      <c r="J29" s="708"/>
      <c r="K29" s="708"/>
      <c r="L29" s="708"/>
      <c r="M29" s="591"/>
      <c r="N29" s="475"/>
    </row>
    <row r="30" spans="2:14" ht="3.75" customHeight="1" thickBot="1" x14ac:dyDescent="0.25">
      <c r="B30" s="722"/>
      <c r="C30" s="723"/>
      <c r="D30" s="709"/>
      <c r="E30" s="709"/>
      <c r="F30" s="709"/>
      <c r="G30" s="709"/>
      <c r="H30" s="709"/>
      <c r="I30" s="709"/>
      <c r="J30" s="709"/>
      <c r="K30" s="709"/>
      <c r="L30" s="709"/>
      <c r="M30" s="593"/>
      <c r="N30" s="476"/>
    </row>
    <row r="31" spans="2:14" x14ac:dyDescent="0.2">
      <c r="B31" s="732" t="s">
        <v>2</v>
      </c>
      <c r="C31" s="729"/>
      <c r="D31" s="636" t="s">
        <v>26</v>
      </c>
      <c r="E31" s="712"/>
      <c r="F31" s="712"/>
      <c r="G31" s="712"/>
      <c r="H31" s="712"/>
      <c r="I31" s="712"/>
      <c r="J31" s="712"/>
      <c r="K31" s="712"/>
      <c r="L31" s="712"/>
      <c r="M31" s="637"/>
      <c r="N31" s="475"/>
    </row>
    <row r="32" spans="2:14" ht="7.5" customHeight="1" thickBot="1" x14ac:dyDescent="0.25">
      <c r="B32" s="733"/>
      <c r="C32" s="731"/>
      <c r="D32" s="592"/>
      <c r="E32" s="709"/>
      <c r="F32" s="709"/>
      <c r="G32" s="709"/>
      <c r="H32" s="709"/>
      <c r="I32" s="709"/>
      <c r="J32" s="709"/>
      <c r="K32" s="709"/>
      <c r="L32" s="709"/>
      <c r="M32" s="593"/>
      <c r="N32" s="476"/>
    </row>
    <row r="33" spans="2:16" ht="30" customHeight="1" thickBot="1" x14ac:dyDescent="0.25">
      <c r="B33" s="176" t="s">
        <v>11</v>
      </c>
      <c r="C33" s="456" t="s">
        <v>4</v>
      </c>
      <c r="D33" s="441" t="s">
        <v>13</v>
      </c>
      <c r="E33" s="442" t="s">
        <v>28</v>
      </c>
      <c r="F33" s="443" t="s">
        <v>5</v>
      </c>
      <c r="G33" s="443" t="s">
        <v>6</v>
      </c>
      <c r="H33" s="444" t="s">
        <v>7</v>
      </c>
      <c r="I33" s="457" t="s">
        <v>89</v>
      </c>
      <c r="J33" s="457" t="s">
        <v>8</v>
      </c>
      <c r="K33" s="445" t="s">
        <v>105</v>
      </c>
      <c r="L33" s="445" t="s">
        <v>215</v>
      </c>
      <c r="M33" s="443" t="s">
        <v>9</v>
      </c>
      <c r="N33" s="441" t="s">
        <v>10</v>
      </c>
    </row>
    <row r="34" spans="2:16" ht="23.25" thickBot="1" x14ac:dyDescent="0.25">
      <c r="B34" s="460">
        <v>11</v>
      </c>
      <c r="C34" s="507" t="s">
        <v>211</v>
      </c>
      <c r="D34" s="466" t="s">
        <v>29</v>
      </c>
      <c r="E34" s="508">
        <f>5340.6/15</f>
        <v>356.04</v>
      </c>
      <c r="F34" s="478">
        <f t="shared" ref="F34:F35" si="3">ROUND(E34*G34,0)</f>
        <v>5341</v>
      </c>
      <c r="G34" s="509">
        <v>15</v>
      </c>
      <c r="H34" s="480">
        <v>4</v>
      </c>
      <c r="I34" s="481">
        <f>ROUND((E34/4)*H34,0)</f>
        <v>356</v>
      </c>
      <c r="J34" s="498">
        <v>0</v>
      </c>
      <c r="K34" s="508">
        <f t="shared" ref="K34:K39" si="4">ROUND((E34*2)*J34,0)</f>
        <v>0</v>
      </c>
      <c r="L34" s="481"/>
      <c r="M34" s="478">
        <f t="shared" ref="M34:M39" si="5">F34+I34+K34</f>
        <v>5697</v>
      </c>
      <c r="N34" s="474"/>
      <c r="P34" s="510"/>
    </row>
    <row r="35" spans="2:16" ht="23.25" thickBot="1" x14ac:dyDescent="0.25">
      <c r="B35" s="460">
        <v>12</v>
      </c>
      <c r="C35" s="511" t="s">
        <v>30</v>
      </c>
      <c r="D35" s="494" t="s">
        <v>31</v>
      </c>
      <c r="E35" s="478">
        <v>304.08</v>
      </c>
      <c r="F35" s="478">
        <f t="shared" si="3"/>
        <v>4561</v>
      </c>
      <c r="G35" s="480">
        <v>15</v>
      </c>
      <c r="H35" s="480">
        <v>4</v>
      </c>
      <c r="I35" s="481">
        <f>ROUND((E35/4)*H35,0)</f>
        <v>304</v>
      </c>
      <c r="J35" s="498">
        <v>0</v>
      </c>
      <c r="K35" s="508">
        <f t="shared" si="4"/>
        <v>0</v>
      </c>
      <c r="L35" s="481"/>
      <c r="M35" s="561">
        <f>F35+I35+K35</f>
        <v>4865</v>
      </c>
      <c r="N35" s="485"/>
    </row>
    <row r="36" spans="2:16" ht="21.75" customHeight="1" thickBot="1" x14ac:dyDescent="0.25">
      <c r="B36" s="441">
        <v>13</v>
      </c>
      <c r="C36" s="511" t="s">
        <v>34</v>
      </c>
      <c r="D36" s="494" t="s">
        <v>35</v>
      </c>
      <c r="E36" s="478">
        <v>260.45999999999998</v>
      </c>
      <c r="F36" s="478">
        <f>ROUND(E36*G36,0)</f>
        <v>3907</v>
      </c>
      <c r="G36" s="480">
        <v>15</v>
      </c>
      <c r="H36" s="480"/>
      <c r="I36" s="486"/>
      <c r="J36" s="498">
        <v>0</v>
      </c>
      <c r="K36" s="508">
        <f t="shared" si="4"/>
        <v>0</v>
      </c>
      <c r="L36" s="481">
        <v>500</v>
      </c>
      <c r="M36" s="478">
        <f>F36+I36+K36-L36</f>
        <v>3407</v>
      </c>
      <c r="N36" s="485"/>
      <c r="P36" s="510"/>
    </row>
    <row r="37" spans="2:16" ht="21.75" customHeight="1" thickBot="1" x14ac:dyDescent="0.25">
      <c r="B37" s="441">
        <v>14</v>
      </c>
      <c r="C37" s="511" t="s">
        <v>216</v>
      </c>
      <c r="D37" s="494" t="s">
        <v>35</v>
      </c>
      <c r="E37" s="478">
        <v>260.45999999999998</v>
      </c>
      <c r="F37" s="478">
        <f t="shared" ref="F37:F39" si="6">ROUND(E37*G37,0)</f>
        <v>3907</v>
      </c>
      <c r="G37" s="480">
        <v>15</v>
      </c>
      <c r="H37" s="480"/>
      <c r="I37" s="486"/>
      <c r="J37" s="498">
        <v>0</v>
      </c>
      <c r="K37" s="508">
        <f t="shared" si="4"/>
        <v>0</v>
      </c>
      <c r="L37" s="481"/>
      <c r="M37" s="478">
        <f t="shared" si="5"/>
        <v>3907</v>
      </c>
      <c r="N37" s="485"/>
      <c r="P37" s="510"/>
    </row>
    <row r="38" spans="2:16" ht="21.75" customHeight="1" thickBot="1" x14ac:dyDescent="0.25">
      <c r="B38" s="441">
        <v>15</v>
      </c>
      <c r="C38" s="353" t="s">
        <v>237</v>
      </c>
      <c r="D38" s="494" t="s">
        <v>238</v>
      </c>
      <c r="E38" s="478">
        <v>311.88</v>
      </c>
      <c r="F38" s="478">
        <f t="shared" si="6"/>
        <v>4678</v>
      </c>
      <c r="G38" s="480">
        <v>15</v>
      </c>
      <c r="H38" s="480">
        <v>18</v>
      </c>
      <c r="I38" s="481">
        <f>ROUND((E38/4)*H38,0)</f>
        <v>1403</v>
      </c>
      <c r="J38" s="498">
        <v>0</v>
      </c>
      <c r="K38" s="508">
        <f t="shared" si="4"/>
        <v>0</v>
      </c>
      <c r="L38" s="481"/>
      <c r="M38" s="478">
        <f t="shared" si="5"/>
        <v>6081</v>
      </c>
      <c r="N38" s="491"/>
      <c r="P38" s="510"/>
    </row>
    <row r="39" spans="2:16" ht="20.25" customHeight="1" thickBot="1" x14ac:dyDescent="0.25">
      <c r="B39" s="441">
        <v>16</v>
      </c>
      <c r="C39" s="511" t="s">
        <v>225</v>
      </c>
      <c r="D39" s="562" t="s">
        <v>167</v>
      </c>
      <c r="E39" s="478">
        <v>287.13</v>
      </c>
      <c r="F39" s="478">
        <f t="shared" si="6"/>
        <v>4307</v>
      </c>
      <c r="G39" s="480">
        <v>15</v>
      </c>
      <c r="H39" s="480">
        <v>0</v>
      </c>
      <c r="I39" s="481">
        <f>ROUND((E39/4)*H39,0)</f>
        <v>0</v>
      </c>
      <c r="J39" s="498">
        <v>0</v>
      </c>
      <c r="K39" s="508">
        <f t="shared" si="4"/>
        <v>0</v>
      </c>
      <c r="L39" s="481"/>
      <c r="M39" s="478">
        <f t="shared" si="5"/>
        <v>4307</v>
      </c>
      <c r="N39" s="491"/>
      <c r="P39" s="510"/>
    </row>
    <row r="40" spans="2:16" ht="22.5" customHeight="1" thickBot="1" x14ac:dyDescent="0.25">
      <c r="B40" s="513"/>
      <c r="C40" s="484" t="s">
        <v>129</v>
      </c>
      <c r="D40" s="737"/>
      <c r="E40" s="738"/>
      <c r="F40" s="738"/>
      <c r="G40" s="738"/>
      <c r="H40" s="738"/>
      <c r="I40" s="738"/>
      <c r="J40" s="738"/>
      <c r="K40" s="739"/>
      <c r="L40" s="514"/>
      <c r="M40" s="515">
        <f>SUM(M34:M39)</f>
        <v>28264</v>
      </c>
      <c r="N40" s="491"/>
    </row>
    <row r="41" spans="2:16" ht="22.5" customHeight="1" x14ac:dyDescent="0.2">
      <c r="C41" s="471"/>
      <c r="D41" s="470"/>
      <c r="E41" s="470"/>
      <c r="F41" s="470"/>
      <c r="G41" s="470"/>
      <c r="H41" s="470"/>
      <c r="I41" s="470"/>
      <c r="J41" s="470"/>
      <c r="K41" s="470"/>
      <c r="L41" s="470"/>
      <c r="M41" s="516"/>
    </row>
    <row r="42" spans="2:16" ht="22.5" customHeight="1" x14ac:dyDescent="0.2">
      <c r="C42" s="471"/>
      <c r="D42" s="470"/>
      <c r="E42" s="470"/>
      <c r="F42" s="470"/>
      <c r="G42" s="470"/>
      <c r="H42" s="470"/>
      <c r="I42" s="470"/>
      <c r="J42" s="470"/>
      <c r="K42" s="470"/>
      <c r="L42" s="470"/>
      <c r="M42" s="516"/>
    </row>
    <row r="43" spans="2:16" ht="22.5" customHeight="1" x14ac:dyDescent="0.2">
      <c r="C43" s="471"/>
      <c r="D43" s="470"/>
      <c r="E43" s="470"/>
      <c r="F43" s="470"/>
      <c r="G43" s="470"/>
      <c r="H43" s="470"/>
      <c r="I43" s="470"/>
      <c r="J43" s="470"/>
      <c r="K43" s="470"/>
      <c r="L43" s="470"/>
      <c r="M43" s="516"/>
    </row>
    <row r="44" spans="2:16" ht="22.5" customHeight="1" x14ac:dyDescent="0.2">
      <c r="C44" s="471"/>
      <c r="D44" s="470"/>
      <c r="E44" s="470"/>
      <c r="F44" s="470"/>
      <c r="G44" s="470"/>
      <c r="H44" s="470"/>
      <c r="I44" s="470"/>
      <c r="J44" s="470"/>
      <c r="K44" s="470"/>
      <c r="L44" s="470"/>
      <c r="M44" s="516"/>
    </row>
    <row r="45" spans="2:16" ht="22.5" customHeight="1" x14ac:dyDescent="0.2">
      <c r="C45" s="471"/>
      <c r="D45" s="470"/>
      <c r="E45" s="470"/>
      <c r="F45" s="470"/>
      <c r="G45" s="470"/>
      <c r="H45" s="470"/>
      <c r="I45" s="470"/>
      <c r="J45" s="470"/>
      <c r="K45" s="470"/>
      <c r="L45" s="470"/>
      <c r="M45" s="516"/>
    </row>
    <row r="46" spans="2:16" ht="22.5" customHeight="1" x14ac:dyDescent="0.2">
      <c r="C46" s="471"/>
      <c r="D46" s="470"/>
      <c r="E46" s="470"/>
      <c r="F46" s="470"/>
      <c r="G46" s="470"/>
      <c r="H46" s="470"/>
      <c r="I46" s="470"/>
      <c r="J46" s="470"/>
      <c r="K46" s="470"/>
      <c r="L46" s="470"/>
      <c r="M46" s="516"/>
    </row>
    <row r="47" spans="2:16" ht="22.5" customHeight="1" x14ac:dyDescent="0.2">
      <c r="C47" s="471"/>
      <c r="D47" s="470"/>
      <c r="E47" s="470"/>
      <c r="F47" s="470"/>
      <c r="G47" s="470"/>
      <c r="H47" s="470"/>
      <c r="I47" s="470"/>
      <c r="J47" s="470"/>
      <c r="K47" s="470"/>
      <c r="L47" s="470"/>
      <c r="M47" s="516"/>
    </row>
    <row r="48" spans="2:16" ht="22.5" customHeight="1" x14ac:dyDescent="0.2">
      <c r="C48" s="471"/>
      <c r="D48" s="470"/>
      <c r="E48" s="470"/>
      <c r="F48" s="470"/>
      <c r="G48" s="470"/>
      <c r="H48" s="470"/>
      <c r="I48" s="470"/>
      <c r="J48" s="470"/>
      <c r="K48" s="470"/>
      <c r="L48" s="470"/>
      <c r="M48" s="516"/>
    </row>
    <row r="49" spans="2:17" ht="22.5" customHeight="1" x14ac:dyDescent="0.2">
      <c r="C49" s="471"/>
      <c r="D49" s="470"/>
      <c r="E49" s="470"/>
      <c r="F49" s="470"/>
      <c r="G49" s="470"/>
      <c r="H49" s="470"/>
      <c r="I49" s="470"/>
      <c r="J49" s="470"/>
      <c r="K49" s="470"/>
      <c r="L49" s="470"/>
      <c r="M49" s="516"/>
    </row>
    <row r="50" spans="2:17" ht="22.5" customHeight="1" x14ac:dyDescent="0.2">
      <c r="C50" s="471"/>
      <c r="D50" s="470"/>
      <c r="E50" s="470"/>
      <c r="F50" s="470"/>
      <c r="G50" s="470"/>
      <c r="H50" s="470"/>
      <c r="I50" s="470"/>
      <c r="J50" s="470"/>
      <c r="K50" s="470"/>
      <c r="L50" s="470"/>
      <c r="M50" s="516"/>
    </row>
    <row r="51" spans="2:17" ht="22.5" customHeight="1" x14ac:dyDescent="0.2">
      <c r="C51" s="471"/>
      <c r="D51" s="470"/>
      <c r="E51" s="470"/>
      <c r="F51" s="470"/>
      <c r="G51" s="470"/>
      <c r="H51" s="470"/>
      <c r="I51" s="470"/>
      <c r="J51" s="470"/>
      <c r="K51" s="470"/>
      <c r="L51" s="470"/>
      <c r="M51" s="516"/>
    </row>
    <row r="52" spans="2:17" ht="15" hidden="1" customHeight="1" x14ac:dyDescent="0.2">
      <c r="C52" s="471"/>
      <c r="D52" s="470"/>
      <c r="E52" s="470"/>
      <c r="F52" s="470"/>
      <c r="G52" s="470"/>
      <c r="H52" s="470"/>
      <c r="I52" s="470"/>
      <c r="J52" s="470"/>
      <c r="K52" s="470"/>
      <c r="L52" s="470"/>
      <c r="M52" s="516"/>
    </row>
    <row r="53" spans="2:17" ht="16.5" customHeight="1" thickBot="1" x14ac:dyDescent="0.25">
      <c r="C53" s="471"/>
      <c r="D53" s="470"/>
      <c r="E53" s="470"/>
      <c r="F53" s="470"/>
      <c r="G53" s="470"/>
      <c r="H53" s="470"/>
      <c r="I53" s="470"/>
      <c r="J53" s="470"/>
      <c r="K53" s="470"/>
      <c r="L53" s="516"/>
    </row>
    <row r="54" spans="2:17" ht="18" customHeight="1" x14ac:dyDescent="0.2">
      <c r="B54" s="718">
        <f ca="1">B54:M101</f>
        <v>0</v>
      </c>
      <c r="C54" s="719"/>
      <c r="D54" s="704" t="s">
        <v>0</v>
      </c>
      <c r="E54" s="704"/>
      <c r="F54" s="704"/>
      <c r="G54" s="704"/>
      <c r="H54" s="704"/>
      <c r="I54" s="704"/>
      <c r="J54" s="704"/>
      <c r="K54" s="704"/>
      <c r="L54" s="704"/>
      <c r="M54" s="705"/>
      <c r="N54" s="474"/>
    </row>
    <row r="55" spans="2:17" ht="10.5" customHeight="1" x14ac:dyDescent="0.2">
      <c r="B55" s="720"/>
      <c r="C55" s="721"/>
      <c r="D55" s="706"/>
      <c r="E55" s="706"/>
      <c r="F55" s="706"/>
      <c r="G55" s="706"/>
      <c r="H55" s="706"/>
      <c r="I55" s="706"/>
      <c r="J55" s="706"/>
      <c r="K55" s="706"/>
      <c r="L55" s="706"/>
      <c r="M55" s="707"/>
      <c r="N55" s="475"/>
    </row>
    <row r="56" spans="2:17" ht="13.5" customHeight="1" thickBot="1" x14ac:dyDescent="0.25">
      <c r="B56" s="720"/>
      <c r="C56" s="721"/>
      <c r="D56" s="708" t="str">
        <f>D29</f>
        <v>PAGO QUINCENAL DEL 01 AL 15 DE AGOSTO DE 2025</v>
      </c>
      <c r="E56" s="708"/>
      <c r="F56" s="708"/>
      <c r="G56" s="708"/>
      <c r="H56" s="708"/>
      <c r="I56" s="708"/>
      <c r="J56" s="708"/>
      <c r="K56" s="708"/>
      <c r="L56" s="708"/>
      <c r="M56" s="591"/>
      <c r="N56" s="475"/>
    </row>
    <row r="57" spans="2:17" ht="9.75" hidden="1" customHeight="1" x14ac:dyDescent="0.2">
      <c r="B57" s="722"/>
      <c r="C57" s="723"/>
      <c r="D57" s="709"/>
      <c r="E57" s="709"/>
      <c r="F57" s="709"/>
      <c r="G57" s="709"/>
      <c r="H57" s="709"/>
      <c r="I57" s="709"/>
      <c r="J57" s="709"/>
      <c r="K57" s="709"/>
      <c r="L57" s="709"/>
      <c r="M57" s="593"/>
      <c r="N57" s="476"/>
    </row>
    <row r="58" spans="2:17" ht="15" customHeight="1" x14ac:dyDescent="0.2">
      <c r="B58" s="732" t="s">
        <v>2</v>
      </c>
      <c r="C58" s="729"/>
      <c r="D58" s="636" t="s">
        <v>37</v>
      </c>
      <c r="E58" s="712"/>
      <c r="F58" s="712"/>
      <c r="G58" s="712"/>
      <c r="H58" s="712"/>
      <c r="I58" s="712"/>
      <c r="J58" s="712"/>
      <c r="K58" s="712"/>
      <c r="L58" s="712"/>
      <c r="M58" s="637"/>
      <c r="N58" s="475"/>
    </row>
    <row r="59" spans="2:17" ht="0.75" customHeight="1" thickBot="1" x14ac:dyDescent="0.25">
      <c r="B59" s="733"/>
      <c r="C59" s="731"/>
      <c r="D59" s="592"/>
      <c r="E59" s="709"/>
      <c r="F59" s="709"/>
      <c r="G59" s="709"/>
      <c r="H59" s="709"/>
      <c r="I59" s="709"/>
      <c r="J59" s="709"/>
      <c r="K59" s="709"/>
      <c r="L59" s="709"/>
      <c r="M59" s="593"/>
      <c r="N59" s="476"/>
    </row>
    <row r="60" spans="2:17" ht="23.25" customHeight="1" thickBot="1" x14ac:dyDescent="0.25">
      <c r="B60" s="175" t="s">
        <v>11</v>
      </c>
      <c r="C60" s="456" t="s">
        <v>4</v>
      </c>
      <c r="D60" s="441" t="s">
        <v>13</v>
      </c>
      <c r="E60" s="442" t="s">
        <v>28</v>
      </c>
      <c r="F60" s="443" t="s">
        <v>5</v>
      </c>
      <c r="G60" s="443" t="s">
        <v>6</v>
      </c>
      <c r="H60" s="444" t="s">
        <v>7</v>
      </c>
      <c r="I60" s="457" t="s">
        <v>89</v>
      </c>
      <c r="J60" s="457" t="s">
        <v>8</v>
      </c>
      <c r="K60" s="445" t="s">
        <v>105</v>
      </c>
      <c r="L60" s="445" t="s">
        <v>215</v>
      </c>
      <c r="M60" s="443" t="s">
        <v>9</v>
      </c>
      <c r="N60" s="441" t="s">
        <v>10</v>
      </c>
      <c r="Q60" s="469" t="s">
        <v>178</v>
      </c>
    </row>
    <row r="61" spans="2:17" ht="24" customHeight="1" thickBot="1" x14ac:dyDescent="0.25">
      <c r="B61" s="441">
        <v>17</v>
      </c>
      <c r="C61" s="507" t="s">
        <v>38</v>
      </c>
      <c r="D61" s="466" t="s">
        <v>42</v>
      </c>
      <c r="E61" s="478">
        <v>319.2</v>
      </c>
      <c r="F61" s="478">
        <f t="shared" ref="F61:F71" si="7">ROUND(E61*G61,0)</f>
        <v>4788</v>
      </c>
      <c r="G61" s="509">
        <v>15</v>
      </c>
      <c r="H61" s="480">
        <v>0</v>
      </c>
      <c r="I61" s="481">
        <f t="shared" ref="I61:I71" si="8">ROUND((E61/4)*H61,0)</f>
        <v>0</v>
      </c>
      <c r="J61" s="498">
        <v>0</v>
      </c>
      <c r="K61" s="508">
        <f>ROUND((E61*2)*J61,0)</f>
        <v>0</v>
      </c>
      <c r="L61" s="481"/>
      <c r="M61" s="508">
        <f t="shared" ref="M61:M67" si="9">F61+I61+K61</f>
        <v>4788</v>
      </c>
      <c r="N61" s="474"/>
    </row>
    <row r="62" spans="2:17" ht="23.25" customHeight="1" thickBot="1" x14ac:dyDescent="0.3">
      <c r="B62" s="441">
        <v>18</v>
      </c>
      <c r="C62" s="1" t="s">
        <v>239</v>
      </c>
      <c r="D62" s="466" t="s">
        <v>151</v>
      </c>
      <c r="E62" s="478">
        <v>319.2</v>
      </c>
      <c r="F62" s="478">
        <f t="shared" si="7"/>
        <v>4788</v>
      </c>
      <c r="G62" s="509">
        <v>15</v>
      </c>
      <c r="H62" s="480">
        <v>0</v>
      </c>
      <c r="I62" s="481">
        <f t="shared" si="8"/>
        <v>0</v>
      </c>
      <c r="J62" s="498">
        <v>0</v>
      </c>
      <c r="K62" s="508">
        <f>ROUND((E62*2)*J62,0)</f>
        <v>0</v>
      </c>
      <c r="L62" s="481"/>
      <c r="M62" s="508">
        <f t="shared" si="9"/>
        <v>4788</v>
      </c>
      <c r="N62" s="474"/>
    </row>
    <row r="63" spans="2:17" ht="21" customHeight="1" thickBot="1" x14ac:dyDescent="0.25">
      <c r="B63" s="441">
        <v>19</v>
      </c>
      <c r="C63" s="507" t="s">
        <v>194</v>
      </c>
      <c r="D63" s="466" t="s">
        <v>151</v>
      </c>
      <c r="E63" s="478">
        <v>319.2</v>
      </c>
      <c r="F63" s="478">
        <f t="shared" si="7"/>
        <v>4788</v>
      </c>
      <c r="G63" s="509">
        <v>15</v>
      </c>
      <c r="H63" s="480">
        <v>4</v>
      </c>
      <c r="I63" s="481">
        <f t="shared" si="8"/>
        <v>319</v>
      </c>
      <c r="J63" s="498">
        <v>0</v>
      </c>
      <c r="K63" s="508">
        <f>ROUND((E63*2)*J63,0)</f>
        <v>0</v>
      </c>
      <c r="L63" s="481"/>
      <c r="M63" s="508">
        <f t="shared" si="9"/>
        <v>5107</v>
      </c>
      <c r="N63" s="474"/>
    </row>
    <row r="64" spans="2:17" ht="21" customHeight="1" thickBot="1" x14ac:dyDescent="0.3">
      <c r="B64" s="441">
        <v>20</v>
      </c>
      <c r="C64" t="s">
        <v>240</v>
      </c>
      <c r="D64" s="466" t="s">
        <v>241</v>
      </c>
      <c r="E64" s="478">
        <v>338.04</v>
      </c>
      <c r="F64" s="478">
        <f t="shared" si="7"/>
        <v>5071</v>
      </c>
      <c r="G64" s="509">
        <v>15</v>
      </c>
      <c r="H64" s="480">
        <v>4</v>
      </c>
      <c r="I64" s="481">
        <f t="shared" si="8"/>
        <v>338</v>
      </c>
      <c r="J64" s="498">
        <v>0</v>
      </c>
      <c r="K64" s="508">
        <f>ROUND((E64*2)*J64,0)</f>
        <v>0</v>
      </c>
      <c r="L64" s="481"/>
      <c r="M64" s="508">
        <f t="shared" si="9"/>
        <v>5409</v>
      </c>
      <c r="N64" s="474"/>
    </row>
    <row r="65" spans="2:18" ht="20.25" customHeight="1" thickBot="1" x14ac:dyDescent="0.25">
      <c r="B65" s="441">
        <v>21</v>
      </c>
      <c r="C65" s="507" t="s">
        <v>168</v>
      </c>
      <c r="D65" s="466" t="s">
        <v>169</v>
      </c>
      <c r="E65" s="478">
        <v>338.04</v>
      </c>
      <c r="F65" s="478">
        <f t="shared" si="7"/>
        <v>4733</v>
      </c>
      <c r="G65" s="509">
        <v>14</v>
      </c>
      <c r="H65" s="480">
        <v>8</v>
      </c>
      <c r="I65" s="481">
        <f t="shared" si="8"/>
        <v>676</v>
      </c>
      <c r="J65" s="498">
        <v>0</v>
      </c>
      <c r="K65" s="508">
        <v>0</v>
      </c>
      <c r="L65" s="481"/>
      <c r="M65" s="508">
        <f>F65+I65+K65</f>
        <v>5409</v>
      </c>
      <c r="N65" s="474"/>
    </row>
    <row r="66" spans="2:18" ht="21.75" customHeight="1" thickBot="1" x14ac:dyDescent="0.25">
      <c r="B66" s="464">
        <v>22</v>
      </c>
      <c r="C66" s="484" t="s">
        <v>40</v>
      </c>
      <c r="D66" s="494" t="s">
        <v>43</v>
      </c>
      <c r="E66" s="478">
        <v>448.86666666666667</v>
      </c>
      <c r="F66" s="478">
        <f t="shared" si="7"/>
        <v>6733</v>
      </c>
      <c r="G66" s="480">
        <v>15</v>
      </c>
      <c r="H66" s="480">
        <v>0</v>
      </c>
      <c r="I66" s="481">
        <f t="shared" si="8"/>
        <v>0</v>
      </c>
      <c r="J66" s="498">
        <v>0</v>
      </c>
      <c r="K66" s="508">
        <f>ROUND((E66*2)*J66,0)</f>
        <v>0</v>
      </c>
      <c r="L66" s="499"/>
      <c r="M66" s="478">
        <f t="shared" si="9"/>
        <v>6733</v>
      </c>
      <c r="N66" s="485"/>
    </row>
    <row r="67" spans="2:18" ht="21" customHeight="1" thickBot="1" x14ac:dyDescent="0.25">
      <c r="B67" s="441">
        <v>23</v>
      </c>
      <c r="C67" s="512" t="s">
        <v>152</v>
      </c>
      <c r="D67" s="494" t="s">
        <v>44</v>
      </c>
      <c r="E67" s="478">
        <v>501.33333333333331</v>
      </c>
      <c r="F67" s="478">
        <f t="shared" si="7"/>
        <v>7520</v>
      </c>
      <c r="G67" s="480">
        <v>15</v>
      </c>
      <c r="H67" s="480">
        <v>0</v>
      </c>
      <c r="I67" s="486">
        <f t="shared" si="8"/>
        <v>0</v>
      </c>
      <c r="J67" s="485"/>
      <c r="K67" s="485"/>
      <c r="L67" s="517"/>
      <c r="M67" s="478">
        <f t="shared" si="9"/>
        <v>7520</v>
      </c>
      <c r="N67" s="485"/>
      <c r="R67" s="518">
        <f>SUM(R60:R66)</f>
        <v>0</v>
      </c>
    </row>
    <row r="68" spans="2:18" ht="22.5" customHeight="1" thickBot="1" x14ac:dyDescent="0.25">
      <c r="B68" s="456">
        <v>24</v>
      </c>
      <c r="C68" s="175" t="s">
        <v>183</v>
      </c>
      <c r="D68" s="494" t="s">
        <v>184</v>
      </c>
      <c r="E68" s="478">
        <v>338.4</v>
      </c>
      <c r="F68" s="478">
        <f t="shared" si="7"/>
        <v>5076</v>
      </c>
      <c r="G68" s="480">
        <v>15</v>
      </c>
      <c r="H68" s="480">
        <v>14</v>
      </c>
      <c r="I68" s="481">
        <f t="shared" si="8"/>
        <v>1184</v>
      </c>
      <c r="J68" s="498">
        <v>0</v>
      </c>
      <c r="K68" s="508">
        <f t="shared" ref="K68" si="10">ROUND((E68*2)*J68,0)</f>
        <v>0</v>
      </c>
      <c r="L68" s="499"/>
      <c r="M68" s="478">
        <f>F68+I68+K68</f>
        <v>6260</v>
      </c>
      <c r="N68" s="491"/>
      <c r="R68" s="518"/>
    </row>
    <row r="69" spans="2:18" ht="24.75" customHeight="1" thickBot="1" x14ac:dyDescent="0.25">
      <c r="B69" s="456">
        <v>25</v>
      </c>
      <c r="C69" s="175" t="s">
        <v>226</v>
      </c>
      <c r="D69" s="494" t="s">
        <v>229</v>
      </c>
      <c r="E69" s="478">
        <v>600</v>
      </c>
      <c r="F69" s="478">
        <f t="shared" si="7"/>
        <v>9000</v>
      </c>
      <c r="G69" s="480">
        <v>15</v>
      </c>
      <c r="H69" s="480">
        <v>0</v>
      </c>
      <c r="I69" s="481">
        <f t="shared" si="8"/>
        <v>0</v>
      </c>
      <c r="J69" s="498">
        <v>0</v>
      </c>
      <c r="K69" s="508">
        <f>ROUND((E69*2)*J69,0)</f>
        <v>0</v>
      </c>
      <c r="L69" s="499"/>
      <c r="M69" s="478">
        <f t="shared" ref="M69:M70" si="11">F69+I69+K69</f>
        <v>9000</v>
      </c>
      <c r="N69" s="491"/>
      <c r="R69" s="518"/>
    </row>
    <row r="70" spans="2:18" ht="24.75" customHeight="1" thickBot="1" x14ac:dyDescent="0.25">
      <c r="B70" s="456">
        <v>26</v>
      </c>
      <c r="C70" s="175" t="s">
        <v>227</v>
      </c>
      <c r="D70" s="494" t="s">
        <v>229</v>
      </c>
      <c r="E70" s="478">
        <v>400</v>
      </c>
      <c r="F70" s="478">
        <f t="shared" si="7"/>
        <v>3200</v>
      </c>
      <c r="G70" s="480">
        <v>8</v>
      </c>
      <c r="H70" s="480">
        <v>0</v>
      </c>
      <c r="I70" s="486">
        <f t="shared" si="8"/>
        <v>0</v>
      </c>
      <c r="J70" s="485"/>
      <c r="K70" s="485"/>
      <c r="L70" s="517"/>
      <c r="M70" s="478">
        <f t="shared" si="11"/>
        <v>3200</v>
      </c>
      <c r="N70" s="491"/>
      <c r="R70" s="518"/>
    </row>
    <row r="71" spans="2:18" ht="26.25" customHeight="1" thickBot="1" x14ac:dyDescent="0.25">
      <c r="B71" s="456">
        <v>27</v>
      </c>
      <c r="C71" s="175" t="s">
        <v>228</v>
      </c>
      <c r="D71" s="494" t="s">
        <v>230</v>
      </c>
      <c r="E71" s="478">
        <v>600</v>
      </c>
      <c r="F71" s="478">
        <f t="shared" si="7"/>
        <v>9000</v>
      </c>
      <c r="G71" s="480">
        <v>15</v>
      </c>
      <c r="H71" s="480">
        <v>0</v>
      </c>
      <c r="I71" s="481">
        <f t="shared" si="8"/>
        <v>0</v>
      </c>
      <c r="J71" s="498">
        <v>0</v>
      </c>
      <c r="K71" s="508">
        <f t="shared" ref="K71" si="12">ROUND((E71*2)*J71,0)</f>
        <v>0</v>
      </c>
      <c r="L71" s="499"/>
      <c r="M71" s="478">
        <f>F71+I71+K71</f>
        <v>9000</v>
      </c>
      <c r="N71" s="491"/>
      <c r="R71" s="518"/>
    </row>
    <row r="72" spans="2:18" ht="18" customHeight="1" thickBot="1" x14ac:dyDescent="0.25">
      <c r="B72" s="513"/>
      <c r="C72" s="484" t="s">
        <v>129</v>
      </c>
      <c r="D72" s="737"/>
      <c r="E72" s="738"/>
      <c r="F72" s="738"/>
      <c r="G72" s="738"/>
      <c r="H72" s="738"/>
      <c r="I72" s="738"/>
      <c r="J72" s="738"/>
      <c r="K72" s="739"/>
      <c r="L72" s="493"/>
      <c r="M72" s="515">
        <f>SUM(M61:M71)</f>
        <v>67214</v>
      </c>
      <c r="N72" s="491"/>
      <c r="R72" s="518">
        <f>+R67*0.06</f>
        <v>0</v>
      </c>
    </row>
    <row r="73" spans="2:18" hidden="1" x14ac:dyDescent="0.2"/>
    <row r="88" spans="2:17" ht="12" thickBot="1" x14ac:dyDescent="0.25"/>
    <row r="89" spans="2:17" x14ac:dyDescent="0.2">
      <c r="B89" s="718"/>
      <c r="C89" s="719"/>
      <c r="D89" s="704" t="s">
        <v>0</v>
      </c>
      <c r="E89" s="704"/>
      <c r="F89" s="704"/>
      <c r="G89" s="704"/>
      <c r="H89" s="704"/>
      <c r="I89" s="704"/>
      <c r="J89" s="704"/>
      <c r="K89" s="704"/>
      <c r="L89" s="704"/>
      <c r="M89" s="705"/>
      <c r="N89" s="474"/>
      <c r="Q89" s="518"/>
    </row>
    <row r="90" spans="2:17" ht="4.5" customHeight="1" x14ac:dyDescent="0.2">
      <c r="B90" s="720"/>
      <c r="C90" s="721"/>
      <c r="D90" s="706"/>
      <c r="E90" s="706"/>
      <c r="F90" s="706"/>
      <c r="G90" s="706"/>
      <c r="H90" s="706"/>
      <c r="I90" s="706"/>
      <c r="J90" s="706"/>
      <c r="K90" s="706"/>
      <c r="L90" s="706"/>
      <c r="M90" s="707"/>
      <c r="N90" s="475"/>
    </row>
    <row r="91" spans="2:17" x14ac:dyDescent="0.2">
      <c r="B91" s="720"/>
      <c r="C91" s="721"/>
      <c r="D91" s="708" t="str">
        <f>D56</f>
        <v>PAGO QUINCENAL DEL 01 AL 15 DE AGOSTO DE 2025</v>
      </c>
      <c r="E91" s="708"/>
      <c r="F91" s="708"/>
      <c r="G91" s="708"/>
      <c r="H91" s="708"/>
      <c r="I91" s="708"/>
      <c r="J91" s="708"/>
      <c r="K91" s="708"/>
      <c r="L91" s="708"/>
      <c r="M91" s="591"/>
      <c r="N91" s="475"/>
    </row>
    <row r="92" spans="2:17" ht="21.75" customHeight="1" thickBot="1" x14ac:dyDescent="0.25">
      <c r="B92" s="722"/>
      <c r="C92" s="723"/>
      <c r="D92" s="709"/>
      <c r="E92" s="709"/>
      <c r="F92" s="709"/>
      <c r="G92" s="709"/>
      <c r="H92" s="709"/>
      <c r="I92" s="709"/>
      <c r="J92" s="709"/>
      <c r="K92" s="709"/>
      <c r="L92" s="709"/>
      <c r="M92" s="593"/>
      <c r="N92" s="476"/>
    </row>
    <row r="93" spans="2:17" ht="15" customHeight="1" x14ac:dyDescent="0.2">
      <c r="B93" s="734" t="s">
        <v>2</v>
      </c>
      <c r="C93" s="736"/>
      <c r="D93" s="636" t="s">
        <v>45</v>
      </c>
      <c r="E93" s="712"/>
      <c r="F93" s="712"/>
      <c r="G93" s="712"/>
      <c r="H93" s="712"/>
      <c r="I93" s="712"/>
      <c r="J93" s="712"/>
      <c r="K93" s="712"/>
      <c r="L93" s="712"/>
      <c r="M93" s="637"/>
      <c r="N93" s="475"/>
    </row>
    <row r="94" spans="2:17" ht="3.75" customHeight="1" thickBot="1" x14ac:dyDescent="0.25">
      <c r="B94" s="733"/>
      <c r="C94" s="731"/>
      <c r="D94" s="592"/>
      <c r="E94" s="709"/>
      <c r="F94" s="709"/>
      <c r="G94" s="709"/>
      <c r="H94" s="709"/>
      <c r="I94" s="709"/>
      <c r="J94" s="709"/>
      <c r="K94" s="709"/>
      <c r="L94" s="709"/>
      <c r="M94" s="593"/>
      <c r="N94" s="476"/>
    </row>
    <row r="95" spans="2:17" ht="27.75" customHeight="1" thickBot="1" x14ac:dyDescent="0.25">
      <c r="B95" s="175" t="s">
        <v>11</v>
      </c>
      <c r="C95" s="456" t="s">
        <v>4</v>
      </c>
      <c r="D95" s="441" t="s">
        <v>13</v>
      </c>
      <c r="E95" s="442" t="s">
        <v>28</v>
      </c>
      <c r="F95" s="443" t="s">
        <v>5</v>
      </c>
      <c r="G95" s="443" t="s">
        <v>6</v>
      </c>
      <c r="H95" s="444" t="s">
        <v>7</v>
      </c>
      <c r="I95" s="457" t="s">
        <v>89</v>
      </c>
      <c r="J95" s="457" t="s">
        <v>8</v>
      </c>
      <c r="K95" s="445" t="s">
        <v>105</v>
      </c>
      <c r="L95" s="445" t="s">
        <v>215</v>
      </c>
      <c r="M95" s="443" t="s">
        <v>9</v>
      </c>
      <c r="N95" s="441" t="s">
        <v>10</v>
      </c>
    </row>
    <row r="96" spans="2:17" ht="23.25" thickBot="1" x14ac:dyDescent="0.25">
      <c r="B96" s="460">
        <v>28</v>
      </c>
      <c r="C96" s="519" t="s">
        <v>46</v>
      </c>
      <c r="D96" s="466" t="s">
        <v>47</v>
      </c>
      <c r="E96" s="478">
        <v>431.2</v>
      </c>
      <c r="F96" s="478">
        <f>ROUND(E96*G96,0)</f>
        <v>6468</v>
      </c>
      <c r="G96" s="480">
        <v>15</v>
      </c>
      <c r="H96" s="480">
        <v>18</v>
      </c>
      <c r="I96" s="481">
        <f>ROUND((E96/4)*H96,0)</f>
        <v>1940</v>
      </c>
      <c r="J96" s="498">
        <v>0</v>
      </c>
      <c r="K96" s="508">
        <f t="shared" ref="K96:K97" si="13">ROUND((E96*2)*J96,0)</f>
        <v>0</v>
      </c>
      <c r="L96" s="499"/>
      <c r="M96" s="478">
        <f>F96+I96+K96</f>
        <v>8408</v>
      </c>
      <c r="N96" s="474"/>
    </row>
    <row r="97" spans="2:14" ht="23.25" thickBot="1" x14ac:dyDescent="0.25">
      <c r="B97" s="460">
        <v>29</v>
      </c>
      <c r="C97" s="519" t="s">
        <v>205</v>
      </c>
      <c r="D97" s="466" t="s">
        <v>154</v>
      </c>
      <c r="E97" s="478">
        <v>319.2</v>
      </c>
      <c r="F97" s="478">
        <f>ROUND(E97*G97,0)</f>
        <v>4788</v>
      </c>
      <c r="G97" s="480">
        <v>15</v>
      </c>
      <c r="H97" s="480">
        <v>0</v>
      </c>
      <c r="I97" s="481">
        <f>ROUND((E97/4)*H97,0)</f>
        <v>0</v>
      </c>
      <c r="J97" s="498">
        <v>0</v>
      </c>
      <c r="K97" s="508">
        <f t="shared" si="13"/>
        <v>0</v>
      </c>
      <c r="L97" s="499"/>
      <c r="M97" s="478">
        <f>F97+I97+K97</f>
        <v>4788</v>
      </c>
      <c r="N97" s="474"/>
    </row>
    <row r="98" spans="2:14" ht="21.75" customHeight="1" thickBot="1" x14ac:dyDescent="0.25">
      <c r="B98" s="441">
        <v>30</v>
      </c>
      <c r="C98" s="512" t="s">
        <v>48</v>
      </c>
      <c r="D98" s="485" t="s">
        <v>49</v>
      </c>
      <c r="E98" s="478">
        <v>319.2</v>
      </c>
      <c r="F98" s="478">
        <f>ROUND(E98*G98,0)</f>
        <v>4788</v>
      </c>
      <c r="G98" s="480">
        <v>15</v>
      </c>
      <c r="H98" s="480">
        <v>0</v>
      </c>
      <c r="I98" s="481">
        <f>ROUND((E98/4)*H98,0)</f>
        <v>0</v>
      </c>
      <c r="J98" s="478"/>
      <c r="K98" s="492"/>
      <c r="L98" s="486"/>
      <c r="M98" s="478">
        <f>F98+I98+K98</f>
        <v>4788</v>
      </c>
      <c r="N98" s="485"/>
    </row>
    <row r="99" spans="2:14" ht="21" customHeight="1" thickBot="1" x14ac:dyDescent="0.25">
      <c r="B99" s="441">
        <v>31</v>
      </c>
      <c r="C99" s="512" t="s">
        <v>153</v>
      </c>
      <c r="D99" s="494" t="s">
        <v>154</v>
      </c>
      <c r="E99" s="478">
        <v>416.66</v>
      </c>
      <c r="F99" s="478">
        <f>ROUND(E99*G99,0)</f>
        <v>6250</v>
      </c>
      <c r="G99" s="480">
        <v>15</v>
      </c>
      <c r="H99" s="480">
        <v>0</v>
      </c>
      <c r="I99" s="481">
        <f>ROUND((E99/4)*H99,0)</f>
        <v>0</v>
      </c>
      <c r="J99" s="478"/>
      <c r="K99" s="492"/>
      <c r="L99" s="486"/>
      <c r="M99" s="478">
        <f>F99+I99+K99</f>
        <v>6250</v>
      </c>
      <c r="N99" s="485"/>
    </row>
    <row r="100" spans="2:14" ht="23.25" thickBot="1" x14ac:dyDescent="0.25">
      <c r="B100" s="441">
        <v>32</v>
      </c>
      <c r="C100" s="512" t="s">
        <v>220</v>
      </c>
      <c r="D100" s="485" t="s">
        <v>49</v>
      </c>
      <c r="E100" s="478">
        <v>266.2</v>
      </c>
      <c r="F100" s="478">
        <f>ROUND(E100*G100,0)</f>
        <v>3993</v>
      </c>
      <c r="G100" s="480">
        <v>15</v>
      </c>
      <c r="H100" s="480">
        <v>0</v>
      </c>
      <c r="I100" s="481">
        <f>ROUND((E100/4)*H100,0)</f>
        <v>0</v>
      </c>
      <c r="J100" s="478"/>
      <c r="K100" s="492"/>
      <c r="L100" s="486"/>
      <c r="M100" s="478">
        <f>F100+I100+K100</f>
        <v>3993</v>
      </c>
      <c r="N100" s="485"/>
    </row>
    <row r="101" spans="2:14" ht="15.75" customHeight="1" thickBot="1" x14ac:dyDescent="0.25">
      <c r="B101" s="513"/>
      <c r="C101" s="484" t="s">
        <v>129</v>
      </c>
      <c r="D101" s="517"/>
      <c r="E101" s="517"/>
      <c r="F101" s="517"/>
      <c r="G101" s="517"/>
      <c r="H101" s="517"/>
      <c r="I101" s="517"/>
      <c r="J101" s="517"/>
      <c r="K101" s="517"/>
      <c r="L101" s="517"/>
      <c r="M101" s="515">
        <f>SUM(M96:M99)+M100</f>
        <v>28227</v>
      </c>
      <c r="N101" s="491"/>
    </row>
    <row r="102" spans="2:14" ht="15.75" customHeight="1" thickBot="1" x14ac:dyDescent="0.25">
      <c r="C102" s="471"/>
      <c r="L102" s="516"/>
    </row>
    <row r="103" spans="2:14" x14ac:dyDescent="0.2">
      <c r="B103" s="718"/>
      <c r="C103" s="719"/>
      <c r="D103" s="704" t="s">
        <v>0</v>
      </c>
      <c r="E103" s="704"/>
      <c r="F103" s="704"/>
      <c r="G103" s="704"/>
      <c r="H103" s="704"/>
      <c r="I103" s="704"/>
      <c r="J103" s="704"/>
      <c r="K103" s="704"/>
      <c r="L103" s="704"/>
      <c r="M103" s="705"/>
      <c r="N103" s="474"/>
    </row>
    <row r="104" spans="2:14" ht="11.25" customHeight="1" x14ac:dyDescent="0.2">
      <c r="B104" s="720"/>
      <c r="C104" s="721"/>
      <c r="D104" s="706"/>
      <c r="E104" s="706"/>
      <c r="F104" s="706"/>
      <c r="G104" s="706"/>
      <c r="H104" s="706"/>
      <c r="I104" s="706"/>
      <c r="J104" s="706"/>
      <c r="K104" s="706"/>
      <c r="L104" s="706"/>
      <c r="M104" s="707"/>
      <c r="N104" s="475"/>
    </row>
    <row r="105" spans="2:14" x14ac:dyDescent="0.2">
      <c r="B105" s="720"/>
      <c r="C105" s="721"/>
      <c r="D105" s="708" t="str">
        <f>D91</f>
        <v>PAGO QUINCENAL DEL 01 AL 15 DE AGOSTO DE 2025</v>
      </c>
      <c r="E105" s="708"/>
      <c r="F105" s="708"/>
      <c r="G105" s="708"/>
      <c r="H105" s="708"/>
      <c r="I105" s="708"/>
      <c r="J105" s="708"/>
      <c r="K105" s="708"/>
      <c r="L105" s="708"/>
      <c r="M105" s="591"/>
      <c r="N105" s="475"/>
    </row>
    <row r="106" spans="2:14" ht="16.5" customHeight="1" thickBot="1" x14ac:dyDescent="0.25">
      <c r="B106" s="722"/>
      <c r="C106" s="723"/>
      <c r="D106" s="709"/>
      <c r="E106" s="709"/>
      <c r="F106" s="709"/>
      <c r="G106" s="709"/>
      <c r="H106" s="709"/>
      <c r="I106" s="709"/>
      <c r="J106" s="709"/>
      <c r="K106" s="709"/>
      <c r="L106" s="709"/>
      <c r="M106" s="593"/>
      <c r="N106" s="476"/>
    </row>
    <row r="107" spans="2:14" ht="15" customHeight="1" x14ac:dyDescent="0.2">
      <c r="B107" s="734" t="s">
        <v>2</v>
      </c>
      <c r="C107" s="736"/>
      <c r="D107" s="636" t="s">
        <v>52</v>
      </c>
      <c r="E107" s="712"/>
      <c r="F107" s="712"/>
      <c r="G107" s="712"/>
      <c r="H107" s="712"/>
      <c r="I107" s="712"/>
      <c r="J107" s="712"/>
      <c r="K107" s="712"/>
      <c r="L107" s="712"/>
      <c r="M107" s="637"/>
      <c r="N107" s="475"/>
    </row>
    <row r="108" spans="2:14" ht="15.75" customHeight="1" thickBot="1" x14ac:dyDescent="0.25">
      <c r="B108" s="733"/>
      <c r="C108" s="731"/>
      <c r="D108" s="592"/>
      <c r="E108" s="709"/>
      <c r="F108" s="709"/>
      <c r="G108" s="709"/>
      <c r="H108" s="709"/>
      <c r="I108" s="709"/>
      <c r="J108" s="709"/>
      <c r="K108" s="709"/>
      <c r="L108" s="709"/>
      <c r="M108" s="593"/>
      <c r="N108" s="476"/>
    </row>
    <row r="109" spans="2:14" ht="45.75" thickBot="1" x14ac:dyDescent="0.25">
      <c r="B109" s="176" t="s">
        <v>11</v>
      </c>
      <c r="C109" s="456" t="s">
        <v>4</v>
      </c>
      <c r="D109" s="441" t="s">
        <v>13</v>
      </c>
      <c r="E109" s="442" t="s">
        <v>28</v>
      </c>
      <c r="F109" s="443" t="s">
        <v>5</v>
      </c>
      <c r="G109" s="443" t="s">
        <v>6</v>
      </c>
      <c r="H109" s="444" t="s">
        <v>7</v>
      </c>
      <c r="I109" s="457" t="s">
        <v>89</v>
      </c>
      <c r="J109" s="457" t="s">
        <v>8</v>
      </c>
      <c r="K109" s="445" t="s">
        <v>105</v>
      </c>
      <c r="L109" s="445" t="s">
        <v>215</v>
      </c>
      <c r="M109" s="443" t="s">
        <v>9</v>
      </c>
      <c r="N109" s="441" t="s">
        <v>10</v>
      </c>
    </row>
    <row r="110" spans="2:14" ht="23.25" thickBot="1" x14ac:dyDescent="0.25">
      <c r="B110" s="441">
        <v>33</v>
      </c>
      <c r="C110" s="511" t="s">
        <v>139</v>
      </c>
      <c r="D110" s="494" t="s">
        <v>54</v>
      </c>
      <c r="E110" s="478">
        <v>319.2</v>
      </c>
      <c r="F110" s="478">
        <f>ROUND(E110*G110,0)</f>
        <v>4788</v>
      </c>
      <c r="G110" s="480">
        <v>15</v>
      </c>
      <c r="H110" s="480">
        <v>0</v>
      </c>
      <c r="I110" s="481">
        <f>ROUND((E110/4)*H110,0)</f>
        <v>0</v>
      </c>
      <c r="J110" s="478"/>
      <c r="K110" s="478"/>
      <c r="L110" s="486"/>
      <c r="M110" s="478">
        <f>F110+I110+K110</f>
        <v>4788</v>
      </c>
      <c r="N110" s="478"/>
    </row>
    <row r="111" spans="2:14" ht="18" customHeight="1" thickBot="1" x14ac:dyDescent="0.25">
      <c r="B111" s="513"/>
      <c r="C111" s="484" t="s">
        <v>129</v>
      </c>
      <c r="D111" s="737"/>
      <c r="E111" s="738"/>
      <c r="F111" s="738"/>
      <c r="G111" s="738"/>
      <c r="H111" s="738"/>
      <c r="I111" s="738"/>
      <c r="J111" s="738"/>
      <c r="K111" s="739"/>
      <c r="L111" s="514"/>
      <c r="M111" s="515">
        <f>M110</f>
        <v>4788</v>
      </c>
      <c r="N111" s="491"/>
    </row>
    <row r="112" spans="2:14" ht="18" customHeight="1" x14ac:dyDescent="0.2">
      <c r="C112" s="471"/>
      <c r="D112" s="470"/>
      <c r="E112" s="470"/>
      <c r="F112" s="470"/>
      <c r="G112" s="470"/>
      <c r="H112" s="470"/>
      <c r="I112" s="470"/>
      <c r="J112" s="470"/>
      <c r="K112" s="470"/>
      <c r="L112" s="516"/>
    </row>
    <row r="113" spans="2:14" ht="18" customHeight="1" x14ac:dyDescent="0.2">
      <c r="C113" s="471"/>
      <c r="D113" s="470"/>
      <c r="E113" s="470"/>
      <c r="F113" s="470"/>
      <c r="G113" s="470"/>
      <c r="H113" s="470"/>
      <c r="I113" s="470"/>
      <c r="J113" s="470"/>
      <c r="K113" s="470"/>
      <c r="L113" s="516"/>
    </row>
    <row r="114" spans="2:14" ht="18" customHeight="1" x14ac:dyDescent="0.2">
      <c r="C114" s="471"/>
      <c r="D114" s="470"/>
      <c r="E114" s="470"/>
      <c r="F114" s="470"/>
      <c r="G114" s="470"/>
      <c r="H114" s="470"/>
      <c r="I114" s="470"/>
      <c r="J114" s="470"/>
      <c r="K114" s="470"/>
      <c r="L114" s="516"/>
    </row>
    <row r="115" spans="2:14" ht="18" customHeight="1" x14ac:dyDescent="0.2">
      <c r="C115" s="471"/>
      <c r="D115" s="470"/>
      <c r="E115" s="470"/>
      <c r="F115" s="470"/>
      <c r="G115" s="470"/>
      <c r="H115" s="470"/>
      <c r="I115" s="470"/>
      <c r="J115" s="470"/>
      <c r="K115" s="470"/>
      <c r="L115" s="516"/>
    </row>
    <row r="116" spans="2:14" ht="18" customHeight="1" x14ac:dyDescent="0.2">
      <c r="C116" s="471"/>
      <c r="D116" s="470"/>
      <c r="E116" s="470"/>
      <c r="F116" s="470"/>
      <c r="G116" s="470"/>
      <c r="H116" s="470"/>
      <c r="I116" s="470"/>
      <c r="J116" s="470"/>
      <c r="K116" s="470"/>
      <c r="L116" s="516"/>
    </row>
    <row r="117" spans="2:14" ht="18" customHeight="1" thickBot="1" x14ac:dyDescent="0.25">
      <c r="C117" s="471"/>
      <c r="D117" s="470"/>
      <c r="E117" s="470"/>
      <c r="F117" s="470"/>
      <c r="G117" s="470"/>
      <c r="H117" s="470"/>
      <c r="I117" s="470"/>
      <c r="J117" s="470"/>
      <c r="K117" s="470"/>
      <c r="L117" s="516"/>
    </row>
    <row r="118" spans="2:14" x14ac:dyDescent="0.2">
      <c r="B118" s="718"/>
      <c r="C118" s="719"/>
      <c r="D118" s="704" t="s">
        <v>0</v>
      </c>
      <c r="E118" s="704"/>
      <c r="F118" s="704"/>
      <c r="G118" s="704"/>
      <c r="H118" s="704"/>
      <c r="I118" s="704"/>
      <c r="J118" s="704"/>
      <c r="K118" s="704"/>
      <c r="L118" s="704"/>
      <c r="M118" s="705"/>
      <c r="N118" s="474"/>
    </row>
    <row r="119" spans="2:14" ht="7.5" customHeight="1" x14ac:dyDescent="0.2">
      <c r="B119" s="720"/>
      <c r="C119" s="721"/>
      <c r="D119" s="706"/>
      <c r="E119" s="706"/>
      <c r="F119" s="706"/>
      <c r="G119" s="706"/>
      <c r="H119" s="706"/>
      <c r="I119" s="706"/>
      <c r="J119" s="706"/>
      <c r="K119" s="706"/>
      <c r="L119" s="706"/>
      <c r="M119" s="707"/>
      <c r="N119" s="475"/>
    </row>
    <row r="120" spans="2:14" x14ac:dyDescent="0.2">
      <c r="B120" s="720"/>
      <c r="C120" s="721"/>
      <c r="D120" s="708" t="str">
        <f>D105</f>
        <v>PAGO QUINCENAL DEL 01 AL 15 DE AGOSTO DE 2025</v>
      </c>
      <c r="E120" s="708"/>
      <c r="F120" s="708"/>
      <c r="G120" s="708"/>
      <c r="H120" s="708"/>
      <c r="I120" s="708"/>
      <c r="J120" s="708"/>
      <c r="K120" s="708"/>
      <c r="L120" s="708"/>
      <c r="M120" s="591"/>
      <c r="N120" s="475"/>
    </row>
    <row r="121" spans="2:14" ht="15.75" customHeight="1" thickBot="1" x14ac:dyDescent="0.25">
      <c r="B121" s="722"/>
      <c r="C121" s="723"/>
      <c r="D121" s="709"/>
      <c r="E121" s="709"/>
      <c r="F121" s="709"/>
      <c r="G121" s="709"/>
      <c r="H121" s="709"/>
      <c r="I121" s="709"/>
      <c r="J121" s="709"/>
      <c r="K121" s="709"/>
      <c r="L121" s="709"/>
      <c r="M121" s="593"/>
      <c r="N121" s="476"/>
    </row>
    <row r="122" spans="2:14" ht="15" customHeight="1" x14ac:dyDescent="0.2">
      <c r="B122" s="734" t="s">
        <v>2</v>
      </c>
      <c r="C122" s="736"/>
      <c r="D122" s="636" t="s">
        <v>55</v>
      </c>
      <c r="E122" s="712"/>
      <c r="F122" s="712"/>
      <c r="G122" s="712"/>
      <c r="H122" s="712"/>
      <c r="I122" s="712"/>
      <c r="J122" s="712"/>
      <c r="K122" s="712"/>
      <c r="L122" s="712"/>
      <c r="M122" s="637"/>
      <c r="N122" s="475"/>
    </row>
    <row r="123" spans="2:14" ht="6.75" customHeight="1" thickBot="1" x14ac:dyDescent="0.25">
      <c r="B123" s="733"/>
      <c r="C123" s="731"/>
      <c r="D123" s="592"/>
      <c r="E123" s="709"/>
      <c r="F123" s="709"/>
      <c r="G123" s="709"/>
      <c r="H123" s="709"/>
      <c r="I123" s="709"/>
      <c r="J123" s="709"/>
      <c r="K123" s="709"/>
      <c r="L123" s="709"/>
      <c r="M123" s="593"/>
      <c r="N123" s="476"/>
    </row>
    <row r="124" spans="2:14" ht="45.75" thickBot="1" x14ac:dyDescent="0.25">
      <c r="B124" s="176" t="s">
        <v>11</v>
      </c>
      <c r="C124" s="456" t="s">
        <v>4</v>
      </c>
      <c r="D124" s="441" t="s">
        <v>13</v>
      </c>
      <c r="E124" s="442" t="s">
        <v>28</v>
      </c>
      <c r="F124" s="443" t="s">
        <v>5</v>
      </c>
      <c r="G124" s="443" t="s">
        <v>6</v>
      </c>
      <c r="H124" s="444" t="s">
        <v>7</v>
      </c>
      <c r="I124" s="457" t="s">
        <v>89</v>
      </c>
      <c r="J124" s="457" t="s">
        <v>8</v>
      </c>
      <c r="K124" s="445" t="s">
        <v>105</v>
      </c>
      <c r="L124" s="445" t="s">
        <v>215</v>
      </c>
      <c r="M124" s="443" t="s">
        <v>9</v>
      </c>
      <c r="N124" s="441" t="s">
        <v>10</v>
      </c>
    </row>
    <row r="125" spans="2:14" ht="23.25" thickBot="1" x14ac:dyDescent="0.25">
      <c r="B125" s="460">
        <v>34</v>
      </c>
      <c r="C125" s="507" t="s">
        <v>56</v>
      </c>
      <c r="D125" s="466" t="s">
        <v>57</v>
      </c>
      <c r="E125" s="508">
        <v>319.2</v>
      </c>
      <c r="F125" s="508">
        <f>ROUND(E125*G125,0)</f>
        <v>4788</v>
      </c>
      <c r="G125" s="509">
        <v>15</v>
      </c>
      <c r="H125" s="509"/>
      <c r="I125" s="481"/>
      <c r="J125" s="508"/>
      <c r="K125" s="508"/>
      <c r="L125" s="481"/>
      <c r="M125" s="508">
        <f>F125+I125+K125</f>
        <v>4788</v>
      </c>
      <c r="N125" s="474"/>
    </row>
    <row r="126" spans="2:14" ht="23.25" thickBot="1" x14ac:dyDescent="0.25">
      <c r="B126" s="456">
        <v>35</v>
      </c>
      <c r="C126" s="520" t="s">
        <v>204</v>
      </c>
      <c r="D126" s="494" t="s">
        <v>57</v>
      </c>
      <c r="E126" s="478">
        <v>200</v>
      </c>
      <c r="F126" s="478">
        <f>ROUND(E126*G126,0)</f>
        <v>3000</v>
      </c>
      <c r="G126" s="480">
        <v>15</v>
      </c>
      <c r="H126" s="480"/>
      <c r="I126" s="486"/>
      <c r="J126" s="478"/>
      <c r="K126" s="478"/>
      <c r="L126" s="486"/>
      <c r="M126" s="478">
        <f>F126+I126+K126</f>
        <v>3000</v>
      </c>
      <c r="N126" s="485"/>
    </row>
    <row r="127" spans="2:14" ht="21.75" customHeight="1" thickBot="1" x14ac:dyDescent="0.25">
      <c r="B127" s="521"/>
      <c r="C127" s="522" t="s">
        <v>129</v>
      </c>
      <c r="D127" s="722"/>
      <c r="E127" s="723"/>
      <c r="F127" s="723"/>
      <c r="G127" s="723"/>
      <c r="H127" s="723"/>
      <c r="I127" s="723"/>
      <c r="J127" s="723"/>
      <c r="K127" s="740"/>
      <c r="L127" s="523"/>
      <c r="M127" s="524">
        <f>M125+M126</f>
        <v>7788</v>
      </c>
      <c r="N127" s="525"/>
    </row>
    <row r="128" spans="2:14" ht="22.5" customHeight="1" thickBot="1" x14ac:dyDescent="0.25">
      <c r="C128" s="471"/>
      <c r="D128" s="470"/>
      <c r="E128" s="470"/>
      <c r="F128" s="470"/>
      <c r="G128" s="470"/>
      <c r="H128" s="470"/>
      <c r="I128" s="470"/>
      <c r="J128" s="470"/>
      <c r="K128" s="470"/>
      <c r="L128" s="516"/>
    </row>
    <row r="129" spans="2:14" ht="5.25" hidden="1" customHeight="1" x14ac:dyDescent="0.2">
      <c r="C129" s="471"/>
      <c r="D129" s="470"/>
      <c r="E129" s="470"/>
      <c r="F129" s="470"/>
      <c r="G129" s="470"/>
      <c r="H129" s="470"/>
      <c r="I129" s="470"/>
      <c r="J129" s="470"/>
      <c r="K129" s="470"/>
      <c r="L129" s="516"/>
    </row>
    <row r="130" spans="2:14" x14ac:dyDescent="0.2">
      <c r="B130" s="718"/>
      <c r="C130" s="719"/>
      <c r="D130" s="704" t="s">
        <v>0</v>
      </c>
      <c r="E130" s="704"/>
      <c r="F130" s="704"/>
      <c r="G130" s="704"/>
      <c r="H130" s="704"/>
      <c r="I130" s="704"/>
      <c r="J130" s="704"/>
      <c r="K130" s="704"/>
      <c r="L130" s="704"/>
      <c r="M130" s="705"/>
      <c r="N130" s="474"/>
    </row>
    <row r="131" spans="2:14" x14ac:dyDescent="0.2">
      <c r="B131" s="720"/>
      <c r="C131" s="721"/>
      <c r="D131" s="706"/>
      <c r="E131" s="706"/>
      <c r="F131" s="706"/>
      <c r="G131" s="706"/>
      <c r="H131" s="706"/>
      <c r="I131" s="706"/>
      <c r="J131" s="706"/>
      <c r="K131" s="706"/>
      <c r="L131" s="706"/>
      <c r="M131" s="707"/>
      <c r="N131" s="475"/>
    </row>
    <row r="132" spans="2:14" x14ac:dyDescent="0.2">
      <c r="B132" s="720"/>
      <c r="C132" s="721"/>
      <c r="D132" s="708" t="str">
        <f>D120</f>
        <v>PAGO QUINCENAL DEL 01 AL 15 DE AGOSTO DE 2025</v>
      </c>
      <c r="E132" s="708"/>
      <c r="F132" s="708"/>
      <c r="G132" s="708"/>
      <c r="H132" s="708"/>
      <c r="I132" s="708"/>
      <c r="J132" s="708"/>
      <c r="K132" s="708"/>
      <c r="L132" s="708"/>
      <c r="M132" s="591"/>
      <c r="N132" s="475"/>
    </row>
    <row r="133" spans="2:14" ht="6" customHeight="1" thickBot="1" x14ac:dyDescent="0.25">
      <c r="B133" s="722"/>
      <c r="C133" s="723"/>
      <c r="D133" s="709"/>
      <c r="E133" s="709"/>
      <c r="F133" s="709"/>
      <c r="G133" s="709"/>
      <c r="H133" s="709"/>
      <c r="I133" s="709"/>
      <c r="J133" s="709"/>
      <c r="K133" s="709"/>
      <c r="L133" s="709"/>
      <c r="M133" s="593"/>
      <c r="N133" s="476"/>
    </row>
    <row r="134" spans="2:14" ht="15" customHeight="1" x14ac:dyDescent="0.2">
      <c r="B134" s="734" t="s">
        <v>2</v>
      </c>
      <c r="C134" s="736"/>
      <c r="D134" s="636" t="s">
        <v>142</v>
      </c>
      <c r="E134" s="712"/>
      <c r="F134" s="712"/>
      <c r="G134" s="712"/>
      <c r="H134" s="712"/>
      <c r="I134" s="712"/>
      <c r="J134" s="712"/>
      <c r="K134" s="712"/>
      <c r="L134" s="712"/>
      <c r="M134" s="637"/>
      <c r="N134" s="475"/>
    </row>
    <row r="135" spans="2:14" ht="7.5" customHeight="1" thickBot="1" x14ac:dyDescent="0.25">
      <c r="B135" s="733"/>
      <c r="C135" s="731"/>
      <c r="D135" s="592"/>
      <c r="E135" s="709"/>
      <c r="F135" s="709"/>
      <c r="G135" s="709"/>
      <c r="H135" s="709"/>
      <c r="I135" s="709"/>
      <c r="J135" s="709"/>
      <c r="K135" s="709"/>
      <c r="L135" s="709"/>
      <c r="M135" s="593"/>
      <c r="N135" s="476"/>
    </row>
    <row r="136" spans="2:14" ht="40.5" customHeight="1" thickBot="1" x14ac:dyDescent="0.25">
      <c r="B136" s="176" t="s">
        <v>11</v>
      </c>
      <c r="C136" s="456" t="s">
        <v>4</v>
      </c>
      <c r="D136" s="441" t="s">
        <v>13</v>
      </c>
      <c r="E136" s="442" t="s">
        <v>28</v>
      </c>
      <c r="F136" s="443" t="s">
        <v>5</v>
      </c>
      <c r="G136" s="443" t="s">
        <v>6</v>
      </c>
      <c r="H136" s="444" t="s">
        <v>7</v>
      </c>
      <c r="I136" s="457" t="s">
        <v>89</v>
      </c>
      <c r="J136" s="457" t="s">
        <v>8</v>
      </c>
      <c r="K136" s="445" t="s">
        <v>105</v>
      </c>
      <c r="L136" s="445" t="s">
        <v>215</v>
      </c>
      <c r="M136" s="443" t="s">
        <v>9</v>
      </c>
      <c r="N136" s="441" t="s">
        <v>10</v>
      </c>
    </row>
    <row r="137" spans="2:14" ht="39" customHeight="1" thickBot="1" x14ac:dyDescent="0.25">
      <c r="B137" s="441">
        <v>36</v>
      </c>
      <c r="C137" s="512" t="s">
        <v>143</v>
      </c>
      <c r="D137" s="494" t="s">
        <v>144</v>
      </c>
      <c r="E137" s="478">
        <f>6732.4/15</f>
        <v>448.82666666666665</v>
      </c>
      <c r="F137" s="478">
        <f>ROUND(E137*G137,0)</f>
        <v>6732</v>
      </c>
      <c r="G137" s="480">
        <v>15</v>
      </c>
      <c r="H137" s="480"/>
      <c r="I137" s="486"/>
      <c r="J137" s="478"/>
      <c r="K137" s="478"/>
      <c r="L137" s="486"/>
      <c r="M137" s="478">
        <f>F137+I137+K137</f>
        <v>6732</v>
      </c>
      <c r="N137" s="485"/>
    </row>
    <row r="138" spans="2:14" ht="30" customHeight="1" thickBot="1" x14ac:dyDescent="0.25">
      <c r="B138" s="441">
        <v>37</v>
      </c>
      <c r="C138" s="175" t="s">
        <v>155</v>
      </c>
      <c r="D138" s="494" t="s">
        <v>156</v>
      </c>
      <c r="E138" s="478">
        <v>432.16</v>
      </c>
      <c r="F138" s="478">
        <f>ROUND(E138*G138,0)</f>
        <v>6482</v>
      </c>
      <c r="G138" s="480">
        <v>15</v>
      </c>
      <c r="H138" s="480"/>
      <c r="I138" s="486"/>
      <c r="J138" s="478"/>
      <c r="K138" s="478"/>
      <c r="L138" s="486"/>
      <c r="M138" s="478">
        <f>F138+I138+K138</f>
        <v>6482</v>
      </c>
      <c r="N138" s="485"/>
    </row>
    <row r="139" spans="2:14" ht="26.25" customHeight="1" thickBot="1" x14ac:dyDescent="0.25">
      <c r="B139" s="456"/>
      <c r="C139" s="175" t="s">
        <v>129</v>
      </c>
      <c r="D139" s="250"/>
      <c r="E139" s="486"/>
      <c r="F139" s="486"/>
      <c r="G139" s="493"/>
      <c r="H139" s="493"/>
      <c r="I139" s="486"/>
      <c r="J139" s="486"/>
      <c r="K139" s="486"/>
      <c r="L139" s="486"/>
      <c r="M139" s="526">
        <f>M137+M138</f>
        <v>13214</v>
      </c>
      <c r="N139" s="491"/>
    </row>
    <row r="140" spans="2:14" ht="26.25" customHeight="1" x14ac:dyDescent="0.2">
      <c r="B140" s="504"/>
      <c r="C140" s="505"/>
      <c r="D140" s="527"/>
      <c r="E140" s="472"/>
      <c r="F140" s="472"/>
      <c r="G140" s="470"/>
      <c r="H140" s="470"/>
      <c r="I140" s="472"/>
      <c r="J140" s="472"/>
      <c r="K140" s="472"/>
      <c r="L140" s="473"/>
    </row>
    <row r="141" spans="2:14" ht="26.25" customHeight="1" x14ac:dyDescent="0.2">
      <c r="B141" s="504"/>
      <c r="C141" s="505"/>
      <c r="D141" s="527"/>
      <c r="E141" s="472"/>
      <c r="F141" s="472"/>
      <c r="G141" s="470"/>
      <c r="H141" s="470"/>
      <c r="I141" s="472"/>
      <c r="J141" s="472"/>
      <c r="K141" s="472"/>
      <c r="L141" s="473"/>
    </row>
    <row r="142" spans="2:14" ht="26.25" customHeight="1" x14ac:dyDescent="0.2">
      <c r="B142" s="504"/>
      <c r="C142" s="505"/>
      <c r="D142" s="527"/>
      <c r="E142" s="472"/>
      <c r="F142" s="472"/>
      <c r="G142" s="470"/>
      <c r="H142" s="470"/>
      <c r="I142" s="472"/>
      <c r="J142" s="472"/>
      <c r="K142" s="472"/>
      <c r="L142" s="473"/>
    </row>
    <row r="143" spans="2:14" ht="26.25" customHeight="1" x14ac:dyDescent="0.2">
      <c r="B143" s="504"/>
      <c r="C143" s="505"/>
      <c r="D143" s="527"/>
      <c r="E143" s="472"/>
      <c r="F143" s="472"/>
      <c r="G143" s="470"/>
      <c r="H143" s="470"/>
      <c r="I143" s="472"/>
      <c r="J143" s="472"/>
      <c r="K143" s="472"/>
      <c r="L143" s="473"/>
    </row>
    <row r="144" spans="2:14" ht="13.5" customHeight="1" thickBot="1" x14ac:dyDescent="0.25">
      <c r="B144" s="504"/>
      <c r="C144" s="505"/>
      <c r="D144" s="527"/>
      <c r="E144" s="472"/>
      <c r="F144" s="472"/>
      <c r="G144" s="470"/>
      <c r="H144" s="470"/>
      <c r="I144" s="472"/>
      <c r="J144" s="472"/>
      <c r="K144" s="472"/>
      <c r="L144" s="473"/>
    </row>
    <row r="145" spans="2:14" ht="3.75" hidden="1" customHeight="1" x14ac:dyDescent="0.2">
      <c r="B145" s="504"/>
      <c r="C145" s="505"/>
      <c r="D145" s="527"/>
      <c r="E145" s="472"/>
      <c r="F145" s="472"/>
      <c r="G145" s="470"/>
      <c r="H145" s="470"/>
      <c r="I145" s="472"/>
      <c r="J145" s="472"/>
      <c r="K145" s="472"/>
      <c r="L145" s="473"/>
    </row>
    <row r="146" spans="2:14" x14ac:dyDescent="0.2">
      <c r="B146" s="718"/>
      <c r="C146" s="719"/>
      <c r="D146" s="767" t="s">
        <v>0</v>
      </c>
      <c r="E146" s="767"/>
      <c r="F146" s="767"/>
      <c r="G146" s="767"/>
      <c r="H146" s="767"/>
      <c r="I146" s="767"/>
      <c r="J146" s="767"/>
      <c r="K146" s="767"/>
      <c r="L146" s="767"/>
      <c r="M146" s="768"/>
      <c r="N146" s="474"/>
    </row>
    <row r="147" spans="2:14" ht="7.5" customHeight="1" x14ac:dyDescent="0.2">
      <c r="B147" s="720"/>
      <c r="C147" s="721"/>
      <c r="D147" s="769"/>
      <c r="E147" s="769"/>
      <c r="F147" s="769"/>
      <c r="G147" s="769"/>
      <c r="H147" s="769"/>
      <c r="I147" s="769"/>
      <c r="J147" s="769"/>
      <c r="K147" s="769"/>
      <c r="L147" s="769"/>
      <c r="M147" s="770"/>
      <c r="N147" s="475"/>
    </row>
    <row r="148" spans="2:14" x14ac:dyDescent="0.2">
      <c r="B148" s="720"/>
      <c r="C148" s="721"/>
      <c r="D148" s="771" t="str">
        <f>D132</f>
        <v>PAGO QUINCENAL DEL 01 AL 15 DE AGOSTO DE 2025</v>
      </c>
      <c r="E148" s="771"/>
      <c r="F148" s="771"/>
      <c r="G148" s="771"/>
      <c r="H148" s="771"/>
      <c r="I148" s="771"/>
      <c r="J148" s="771"/>
      <c r="K148" s="771"/>
      <c r="L148" s="771"/>
      <c r="M148" s="772"/>
      <c r="N148" s="475"/>
    </row>
    <row r="149" spans="2:14" ht="4.5" customHeight="1" thickBot="1" x14ac:dyDescent="0.25">
      <c r="B149" s="722"/>
      <c r="C149" s="723"/>
      <c r="D149" s="773"/>
      <c r="E149" s="773"/>
      <c r="F149" s="773"/>
      <c r="G149" s="773"/>
      <c r="H149" s="773"/>
      <c r="I149" s="773"/>
      <c r="J149" s="773"/>
      <c r="K149" s="773"/>
      <c r="L149" s="773"/>
      <c r="M149" s="774"/>
      <c r="N149" s="476"/>
    </row>
    <row r="150" spans="2:14" ht="15" customHeight="1" x14ac:dyDescent="0.2">
      <c r="B150" s="734" t="s">
        <v>2</v>
      </c>
      <c r="C150" s="736"/>
      <c r="D150" s="775" t="s">
        <v>60</v>
      </c>
      <c r="E150" s="776"/>
      <c r="F150" s="776"/>
      <c r="G150" s="776"/>
      <c r="H150" s="776"/>
      <c r="I150" s="776"/>
      <c r="J150" s="776"/>
      <c r="K150" s="776"/>
      <c r="L150" s="776"/>
      <c r="M150" s="777"/>
      <c r="N150" s="475"/>
    </row>
    <row r="151" spans="2:14" ht="4.5" customHeight="1" thickBot="1" x14ac:dyDescent="0.25">
      <c r="B151" s="733"/>
      <c r="C151" s="731"/>
      <c r="D151" s="778"/>
      <c r="E151" s="773"/>
      <c r="F151" s="773"/>
      <c r="G151" s="773"/>
      <c r="H151" s="773"/>
      <c r="I151" s="773"/>
      <c r="J151" s="773"/>
      <c r="K151" s="773"/>
      <c r="L151" s="773"/>
      <c r="M151" s="774"/>
      <c r="N151" s="476"/>
    </row>
    <row r="152" spans="2:14" ht="45.75" thickBot="1" x14ac:dyDescent="0.25">
      <c r="B152" s="176" t="s">
        <v>11</v>
      </c>
      <c r="C152" s="456" t="s">
        <v>4</v>
      </c>
      <c r="D152" s="441" t="s">
        <v>13</v>
      </c>
      <c r="E152" s="442" t="s">
        <v>28</v>
      </c>
      <c r="F152" s="443" t="s">
        <v>5</v>
      </c>
      <c r="G152" s="443" t="s">
        <v>6</v>
      </c>
      <c r="H152" s="444" t="s">
        <v>7</v>
      </c>
      <c r="I152" s="457" t="s">
        <v>89</v>
      </c>
      <c r="J152" s="457" t="s">
        <v>8</v>
      </c>
      <c r="K152" s="445" t="s">
        <v>105</v>
      </c>
      <c r="L152" s="445" t="s">
        <v>215</v>
      </c>
      <c r="M152" s="443" t="s">
        <v>9</v>
      </c>
      <c r="N152" s="441" t="s">
        <v>10</v>
      </c>
    </row>
    <row r="153" spans="2:14" ht="27" customHeight="1" thickBot="1" x14ac:dyDescent="0.25">
      <c r="B153" s="460">
        <v>38</v>
      </c>
      <c r="C153" s="519" t="s">
        <v>61</v>
      </c>
      <c r="D153" s="466" t="s">
        <v>62</v>
      </c>
      <c r="E153" s="478">
        <f>5075/15</f>
        <v>338.33333333333331</v>
      </c>
      <c r="F153" s="478">
        <f t="shared" ref="F153:F156" si="14">ROUND(E153*G153,0)</f>
        <v>5075</v>
      </c>
      <c r="G153" s="509">
        <v>15</v>
      </c>
      <c r="H153" s="509"/>
      <c r="I153" s="481"/>
      <c r="J153" s="478"/>
      <c r="K153" s="508"/>
      <c r="L153" s="481"/>
      <c r="M153" s="508">
        <f t="shared" ref="M153:M156" si="15">F153+I153+K153</f>
        <v>5075</v>
      </c>
      <c r="N153" s="474"/>
    </row>
    <row r="154" spans="2:14" ht="22.5" customHeight="1" thickBot="1" x14ac:dyDescent="0.25">
      <c r="B154" s="460">
        <v>39</v>
      </c>
      <c r="C154" s="507" t="s">
        <v>208</v>
      </c>
      <c r="D154" s="466" t="s">
        <v>62</v>
      </c>
      <c r="E154" s="478">
        <v>283.33</v>
      </c>
      <c r="F154" s="478">
        <f t="shared" si="14"/>
        <v>4250</v>
      </c>
      <c r="G154" s="509">
        <v>15</v>
      </c>
      <c r="H154" s="509"/>
      <c r="I154" s="481"/>
      <c r="J154" s="478"/>
      <c r="K154" s="508"/>
      <c r="L154" s="481"/>
      <c r="M154" s="508">
        <f t="shared" si="15"/>
        <v>4250</v>
      </c>
      <c r="N154" s="474"/>
    </row>
    <row r="155" spans="2:14" ht="23.25" customHeight="1" thickBot="1" x14ac:dyDescent="0.25">
      <c r="B155" s="460">
        <v>40</v>
      </c>
      <c r="C155" s="507" t="s">
        <v>209</v>
      </c>
      <c r="D155" s="466" t="s">
        <v>62</v>
      </c>
      <c r="E155" s="478">
        <v>283.33</v>
      </c>
      <c r="F155" s="478">
        <f t="shared" si="14"/>
        <v>4250</v>
      </c>
      <c r="G155" s="509">
        <v>15</v>
      </c>
      <c r="H155" s="509"/>
      <c r="I155" s="481"/>
      <c r="J155" s="478"/>
      <c r="K155" s="508"/>
      <c r="L155" s="481"/>
      <c r="M155" s="508">
        <f t="shared" si="15"/>
        <v>4250</v>
      </c>
      <c r="N155" s="474"/>
    </row>
    <row r="156" spans="2:14" ht="18.75" customHeight="1" thickBot="1" x14ac:dyDescent="0.25">
      <c r="B156" s="441">
        <v>41</v>
      </c>
      <c r="C156" s="511" t="s">
        <v>140</v>
      </c>
      <c r="D156" s="494" t="s">
        <v>64</v>
      </c>
      <c r="E156" s="478">
        <f>3662.4/15</f>
        <v>244.16</v>
      </c>
      <c r="F156" s="478">
        <f t="shared" si="14"/>
        <v>3662</v>
      </c>
      <c r="G156" s="480">
        <v>15</v>
      </c>
      <c r="H156" s="480"/>
      <c r="I156" s="486"/>
      <c r="J156" s="478"/>
      <c r="K156" s="478"/>
      <c r="L156" s="486"/>
      <c r="M156" s="478">
        <f t="shared" si="15"/>
        <v>3662</v>
      </c>
      <c r="N156" s="485"/>
    </row>
    <row r="157" spans="2:14" ht="17.25" customHeight="1" thickBot="1" x14ac:dyDescent="0.25">
      <c r="B157" s="456"/>
      <c r="C157" s="484" t="s">
        <v>129</v>
      </c>
      <c r="D157" s="250"/>
      <c r="E157" s="486"/>
      <c r="F157" s="486"/>
      <c r="G157" s="493"/>
      <c r="H157" s="493"/>
      <c r="I157" s="486"/>
      <c r="J157" s="486"/>
      <c r="K157" s="486"/>
      <c r="L157" s="486"/>
      <c r="M157" s="526">
        <f>SUM(M153:M156)</f>
        <v>17237</v>
      </c>
      <c r="N157" s="491"/>
    </row>
    <row r="158" spans="2:14" ht="17.25" customHeight="1" x14ac:dyDescent="0.2">
      <c r="B158" s="504"/>
      <c r="C158" s="471"/>
      <c r="D158" s="527"/>
      <c r="E158" s="472"/>
      <c r="F158" s="472"/>
      <c r="G158" s="470"/>
      <c r="H158" s="470"/>
      <c r="I158" s="472"/>
      <c r="J158" s="472"/>
      <c r="K158" s="472"/>
      <c r="L158" s="473"/>
    </row>
    <row r="159" spans="2:14" ht="1.5" customHeight="1" thickBot="1" x14ac:dyDescent="0.25"/>
    <row r="160" spans="2:14" x14ac:dyDescent="0.2">
      <c r="B160" s="718"/>
      <c r="C160" s="719"/>
      <c r="D160" s="704" t="s">
        <v>0</v>
      </c>
      <c r="E160" s="704"/>
      <c r="F160" s="704"/>
      <c r="G160" s="704"/>
      <c r="H160" s="704"/>
      <c r="I160" s="704"/>
      <c r="J160" s="704"/>
      <c r="K160" s="704"/>
      <c r="L160" s="704"/>
      <c r="M160" s="705"/>
      <c r="N160" s="474"/>
    </row>
    <row r="161" spans="2:14" ht="5.25" customHeight="1" x14ac:dyDescent="0.2">
      <c r="B161" s="720"/>
      <c r="C161" s="721"/>
      <c r="D161" s="706"/>
      <c r="E161" s="706"/>
      <c r="F161" s="706"/>
      <c r="G161" s="706"/>
      <c r="H161" s="706"/>
      <c r="I161" s="706"/>
      <c r="J161" s="706"/>
      <c r="K161" s="706"/>
      <c r="L161" s="706"/>
      <c r="M161" s="707"/>
      <c r="N161" s="475"/>
    </row>
    <row r="162" spans="2:14" x14ac:dyDescent="0.2">
      <c r="B162" s="720"/>
      <c r="C162" s="721"/>
      <c r="D162" s="708" t="str">
        <f>D148</f>
        <v>PAGO QUINCENAL DEL 01 AL 15 DE AGOSTO DE 2025</v>
      </c>
      <c r="E162" s="708"/>
      <c r="F162" s="708"/>
      <c r="G162" s="708"/>
      <c r="H162" s="708"/>
      <c r="I162" s="708"/>
      <c r="J162" s="708"/>
      <c r="K162" s="708"/>
      <c r="L162" s="708"/>
      <c r="M162" s="591"/>
      <c r="N162" s="475"/>
    </row>
    <row r="163" spans="2:14" ht="12" customHeight="1" thickBot="1" x14ac:dyDescent="0.25">
      <c r="B163" s="722"/>
      <c r="C163" s="723"/>
      <c r="D163" s="709"/>
      <c r="E163" s="709"/>
      <c r="F163" s="709"/>
      <c r="G163" s="709"/>
      <c r="H163" s="709"/>
      <c r="I163" s="709"/>
      <c r="J163" s="709"/>
      <c r="K163" s="709"/>
      <c r="L163" s="709"/>
      <c r="M163" s="593"/>
      <c r="N163" s="476"/>
    </row>
    <row r="164" spans="2:14" ht="15" customHeight="1" x14ac:dyDescent="0.2">
      <c r="B164" s="734" t="s">
        <v>2</v>
      </c>
      <c r="C164" s="736"/>
      <c r="D164" s="636" t="s">
        <v>65</v>
      </c>
      <c r="E164" s="712"/>
      <c r="F164" s="712"/>
      <c r="G164" s="712"/>
      <c r="H164" s="712"/>
      <c r="I164" s="712"/>
      <c r="J164" s="712"/>
      <c r="K164" s="712"/>
      <c r="L164" s="712"/>
      <c r="M164" s="637"/>
      <c r="N164" s="475"/>
    </row>
    <row r="165" spans="2:14" ht="15.75" customHeight="1" thickBot="1" x14ac:dyDescent="0.25">
      <c r="B165" s="733"/>
      <c r="C165" s="731"/>
      <c r="D165" s="592"/>
      <c r="E165" s="709"/>
      <c r="F165" s="709"/>
      <c r="G165" s="709"/>
      <c r="H165" s="709"/>
      <c r="I165" s="709"/>
      <c r="J165" s="709"/>
      <c r="K165" s="709"/>
      <c r="L165" s="709"/>
      <c r="M165" s="593"/>
      <c r="N165" s="476"/>
    </row>
    <row r="166" spans="2:14" ht="45.75" thickBot="1" x14ac:dyDescent="0.25">
      <c r="B166" s="176" t="s">
        <v>11</v>
      </c>
      <c r="C166" s="456" t="s">
        <v>4</v>
      </c>
      <c r="D166" s="441" t="s">
        <v>13</v>
      </c>
      <c r="E166" s="442" t="s">
        <v>28</v>
      </c>
      <c r="F166" s="443" t="s">
        <v>5</v>
      </c>
      <c r="G166" s="443" t="s">
        <v>6</v>
      </c>
      <c r="H166" s="444" t="s">
        <v>7</v>
      </c>
      <c r="I166" s="442" t="s">
        <v>89</v>
      </c>
      <c r="J166" s="444" t="s">
        <v>8</v>
      </c>
      <c r="K166" s="445" t="s">
        <v>105</v>
      </c>
      <c r="L166" s="445" t="s">
        <v>215</v>
      </c>
      <c r="M166" s="443" t="s">
        <v>9</v>
      </c>
      <c r="N166" s="441" t="s">
        <v>10</v>
      </c>
    </row>
    <row r="167" spans="2:14" ht="24" customHeight="1" thickBot="1" x14ac:dyDescent="0.25">
      <c r="B167" s="460">
        <v>42</v>
      </c>
      <c r="C167" s="519" t="s">
        <v>66</v>
      </c>
      <c r="D167" s="466" t="s">
        <v>67</v>
      </c>
      <c r="E167" s="478">
        <v>330.33333333333331</v>
      </c>
      <c r="F167" s="478">
        <f>ROUND(E167*G167,0)</f>
        <v>4955</v>
      </c>
      <c r="G167" s="509">
        <v>15</v>
      </c>
      <c r="H167" s="509"/>
      <c r="I167" s="481"/>
      <c r="J167" s="498">
        <v>0</v>
      </c>
      <c r="K167" s="508">
        <f>ROUND((E167*2)*J167,0)</f>
        <v>0</v>
      </c>
      <c r="L167" s="478"/>
      <c r="M167" s="478">
        <f>F167+I167+K167</f>
        <v>4955</v>
      </c>
      <c r="N167" s="508"/>
    </row>
    <row r="168" spans="2:14" ht="21" customHeight="1" thickBot="1" x14ac:dyDescent="0.25">
      <c r="B168" s="441">
        <v>43</v>
      </c>
      <c r="C168" s="511" t="s">
        <v>68</v>
      </c>
      <c r="D168" s="494" t="s">
        <v>67</v>
      </c>
      <c r="E168" s="478">
        <v>330.33333333333331</v>
      </c>
      <c r="F168" s="478">
        <f>ROUND(E168*G168,0)</f>
        <v>4955</v>
      </c>
      <c r="G168" s="480">
        <v>15</v>
      </c>
      <c r="H168" s="480"/>
      <c r="I168" s="486"/>
      <c r="J168" s="498">
        <v>0</v>
      </c>
      <c r="K168" s="508">
        <f>ROUND((E168*2)*J168,0)</f>
        <v>0</v>
      </c>
      <c r="L168" s="481">
        <v>500</v>
      </c>
      <c r="M168" s="478">
        <f>F168+I168+K168-L168</f>
        <v>4455</v>
      </c>
      <c r="N168" s="478"/>
    </row>
    <row r="169" spans="2:14" ht="16.5" customHeight="1" thickBot="1" x14ac:dyDescent="0.25">
      <c r="B169" s="513"/>
      <c r="C169" s="484" t="s">
        <v>129</v>
      </c>
      <c r="D169" s="737"/>
      <c r="E169" s="738"/>
      <c r="F169" s="738"/>
      <c r="G169" s="738"/>
      <c r="H169" s="738"/>
      <c r="I169" s="738"/>
      <c r="J169" s="738"/>
      <c r="K169" s="739"/>
      <c r="L169" s="515"/>
      <c r="M169" s="528">
        <f>M168+M167</f>
        <v>9410</v>
      </c>
      <c r="N169" s="485"/>
    </row>
    <row r="170" spans="2:14" ht="16.5" customHeight="1" x14ac:dyDescent="0.2">
      <c r="C170" s="471"/>
      <c r="D170" s="470"/>
      <c r="E170" s="470"/>
      <c r="F170" s="470"/>
      <c r="G170" s="470"/>
      <c r="H170" s="470"/>
      <c r="I170" s="470"/>
      <c r="J170" s="470"/>
      <c r="K170" s="470"/>
      <c r="L170" s="516"/>
      <c r="M170" s="510"/>
    </row>
    <row r="171" spans="2:14" ht="16.5" customHeight="1" x14ac:dyDescent="0.2">
      <c r="C171" s="471"/>
      <c r="D171" s="470"/>
      <c r="E171" s="470"/>
      <c r="F171" s="470"/>
      <c r="G171" s="470"/>
      <c r="H171" s="470"/>
      <c r="I171" s="470"/>
      <c r="J171" s="470"/>
      <c r="K171" s="470"/>
      <c r="L171" s="516"/>
      <c r="M171" s="510"/>
    </row>
    <row r="172" spans="2:14" ht="16.5" customHeight="1" x14ac:dyDescent="0.2">
      <c r="C172" s="471"/>
      <c r="D172" s="470"/>
      <c r="E172" s="470"/>
      <c r="F172" s="470"/>
      <c r="G172" s="470"/>
      <c r="H172" s="470"/>
      <c r="I172" s="470"/>
      <c r="J172" s="470"/>
      <c r="K172" s="470"/>
      <c r="L172" s="516"/>
      <c r="M172" s="510"/>
    </row>
    <row r="173" spans="2:14" ht="16.5" customHeight="1" x14ac:dyDescent="0.2">
      <c r="C173" s="471"/>
      <c r="D173" s="470"/>
      <c r="E173" s="470"/>
      <c r="F173" s="470"/>
      <c r="G173" s="470"/>
      <c r="H173" s="470"/>
      <c r="I173" s="470"/>
      <c r="J173" s="470"/>
      <c r="K173" s="470"/>
      <c r="L173" s="516"/>
      <c r="M173" s="510"/>
    </row>
    <row r="174" spans="2:14" ht="16.5" customHeight="1" x14ac:dyDescent="0.2">
      <c r="C174" s="471"/>
      <c r="D174" s="470"/>
      <c r="E174" s="470"/>
      <c r="F174" s="470"/>
      <c r="G174" s="470"/>
      <c r="H174" s="470"/>
      <c r="I174" s="470"/>
      <c r="J174" s="470"/>
      <c r="K174" s="470"/>
      <c r="L174" s="516"/>
      <c r="M174" s="510"/>
    </row>
    <row r="175" spans="2:14" ht="24" customHeight="1" thickBot="1" x14ac:dyDescent="0.25">
      <c r="F175" s="518"/>
    </row>
    <row r="176" spans="2:14" x14ac:dyDescent="0.2">
      <c r="B176" s="718"/>
      <c r="C176" s="719"/>
      <c r="D176" s="704" t="s">
        <v>0</v>
      </c>
      <c r="E176" s="704"/>
      <c r="F176" s="704"/>
      <c r="G176" s="704"/>
      <c r="H176" s="704"/>
      <c r="I176" s="704"/>
      <c r="J176" s="704"/>
      <c r="K176" s="704"/>
      <c r="L176" s="704"/>
      <c r="M176" s="705"/>
      <c r="N176" s="474"/>
    </row>
    <row r="177" spans="2:14" ht="5.25" customHeight="1" x14ac:dyDescent="0.2">
      <c r="B177" s="720"/>
      <c r="C177" s="721"/>
      <c r="D177" s="706"/>
      <c r="E177" s="706"/>
      <c r="F177" s="706"/>
      <c r="G177" s="706"/>
      <c r="H177" s="706"/>
      <c r="I177" s="706"/>
      <c r="J177" s="706"/>
      <c r="K177" s="706"/>
      <c r="L177" s="706"/>
      <c r="M177" s="707"/>
      <c r="N177" s="475"/>
    </row>
    <row r="178" spans="2:14" ht="18" customHeight="1" x14ac:dyDescent="0.2">
      <c r="B178" s="720"/>
      <c r="C178" s="721"/>
      <c r="D178" s="708" t="str">
        <f>D148</f>
        <v>PAGO QUINCENAL DEL 01 AL 15 DE AGOSTO DE 2025</v>
      </c>
      <c r="E178" s="708"/>
      <c r="F178" s="708"/>
      <c r="G178" s="708"/>
      <c r="H178" s="708"/>
      <c r="I178" s="708"/>
      <c r="J178" s="708"/>
      <c r="K178" s="708"/>
      <c r="L178" s="708"/>
      <c r="M178" s="591"/>
      <c r="N178" s="475"/>
    </row>
    <row r="179" spans="2:14" ht="5.25" customHeight="1" thickBot="1" x14ac:dyDescent="0.25">
      <c r="B179" s="722"/>
      <c r="C179" s="723"/>
      <c r="D179" s="709"/>
      <c r="E179" s="709"/>
      <c r="F179" s="709"/>
      <c r="G179" s="709"/>
      <c r="H179" s="709"/>
      <c r="I179" s="709"/>
      <c r="J179" s="709"/>
      <c r="K179" s="709"/>
      <c r="L179" s="709"/>
      <c r="M179" s="593"/>
      <c r="N179" s="476"/>
    </row>
    <row r="180" spans="2:14" ht="15" customHeight="1" x14ac:dyDescent="0.2">
      <c r="B180" s="734" t="s">
        <v>2</v>
      </c>
      <c r="C180" s="736"/>
      <c r="D180" s="636" t="s">
        <v>69</v>
      </c>
      <c r="E180" s="712"/>
      <c r="F180" s="712"/>
      <c r="G180" s="712"/>
      <c r="H180" s="712"/>
      <c r="I180" s="712"/>
      <c r="J180" s="712"/>
      <c r="K180" s="712"/>
      <c r="L180" s="712"/>
      <c r="M180" s="637"/>
      <c r="N180" s="475"/>
    </row>
    <row r="181" spans="2:14" ht="8.25" customHeight="1" thickBot="1" x14ac:dyDescent="0.25">
      <c r="B181" s="733"/>
      <c r="C181" s="731"/>
      <c r="D181" s="592"/>
      <c r="E181" s="709"/>
      <c r="F181" s="709"/>
      <c r="G181" s="709"/>
      <c r="H181" s="709"/>
      <c r="I181" s="709"/>
      <c r="J181" s="709"/>
      <c r="K181" s="709"/>
      <c r="L181" s="709"/>
      <c r="M181" s="593"/>
      <c r="N181" s="476"/>
    </row>
    <row r="182" spans="2:14" ht="40.5" customHeight="1" thickBot="1" x14ac:dyDescent="0.25">
      <c r="B182" s="176" t="s">
        <v>11</v>
      </c>
      <c r="C182" s="456" t="s">
        <v>4</v>
      </c>
      <c r="D182" s="441" t="s">
        <v>13</v>
      </c>
      <c r="E182" s="442" t="s">
        <v>28</v>
      </c>
      <c r="F182" s="443" t="s">
        <v>5</v>
      </c>
      <c r="G182" s="443" t="s">
        <v>6</v>
      </c>
      <c r="H182" s="444" t="s">
        <v>7</v>
      </c>
      <c r="I182" s="443" t="s">
        <v>89</v>
      </c>
      <c r="J182" s="443" t="s">
        <v>8</v>
      </c>
      <c r="K182" s="445" t="s">
        <v>105</v>
      </c>
      <c r="L182" s="445" t="s">
        <v>215</v>
      </c>
      <c r="M182" s="443" t="s">
        <v>9</v>
      </c>
      <c r="N182" s="441" t="s">
        <v>10</v>
      </c>
    </row>
    <row r="183" spans="2:14" ht="28.5" customHeight="1" thickBot="1" x14ac:dyDescent="0.25">
      <c r="B183" s="444">
        <v>44</v>
      </c>
      <c r="C183" s="529" t="s">
        <v>157</v>
      </c>
      <c r="D183" s="444" t="s">
        <v>87</v>
      </c>
      <c r="E183" s="443">
        <v>319.2</v>
      </c>
      <c r="F183" s="478">
        <f>ROUND(E183*G183,0)</f>
        <v>4788</v>
      </c>
      <c r="G183" s="509">
        <v>15</v>
      </c>
      <c r="H183" s="480">
        <v>18</v>
      </c>
      <c r="I183" s="481">
        <f>ROUND((E183/4)*H183,0)</f>
        <v>1436</v>
      </c>
      <c r="J183" s="478"/>
      <c r="K183" s="478"/>
      <c r="L183" s="486"/>
      <c r="M183" s="508">
        <f>F183+I183+K183</f>
        <v>6224</v>
      </c>
      <c r="N183" s="460"/>
    </row>
    <row r="184" spans="2:14" ht="32.25" customHeight="1" thickBot="1" x14ac:dyDescent="0.25">
      <c r="B184" s="444">
        <v>45</v>
      </c>
      <c r="C184" s="529" t="s">
        <v>246</v>
      </c>
      <c r="D184" s="444" t="s">
        <v>247</v>
      </c>
      <c r="E184" s="443">
        <v>319.2</v>
      </c>
      <c r="F184" s="478">
        <f>ROUND(E184*G184,0)</f>
        <v>4788</v>
      </c>
      <c r="G184" s="509">
        <v>15</v>
      </c>
      <c r="H184" s="509"/>
      <c r="I184" s="481"/>
      <c r="J184" s="478"/>
      <c r="K184" s="508"/>
      <c r="L184" s="481"/>
      <c r="M184" s="508">
        <f>F184+I184+K184</f>
        <v>4788</v>
      </c>
      <c r="N184" s="460"/>
    </row>
    <row r="185" spans="2:14" ht="28.5" customHeight="1" thickBot="1" x14ac:dyDescent="0.25">
      <c r="B185" s="460">
        <v>46</v>
      </c>
      <c r="C185" s="507" t="s">
        <v>148</v>
      </c>
      <c r="D185" s="466" t="s">
        <v>141</v>
      </c>
      <c r="E185" s="508">
        <v>460</v>
      </c>
      <c r="F185" s="478">
        <f>ROUND(E185*G185,0)</f>
        <v>6900</v>
      </c>
      <c r="G185" s="509">
        <v>15</v>
      </c>
      <c r="H185" s="509"/>
      <c r="I185" s="481"/>
      <c r="J185" s="478"/>
      <c r="K185" s="508"/>
      <c r="L185" s="481"/>
      <c r="M185" s="508">
        <f>F185+I185+K185</f>
        <v>6900</v>
      </c>
      <c r="N185" s="474"/>
    </row>
    <row r="186" spans="2:14" ht="17.25" customHeight="1" thickBot="1" x14ac:dyDescent="0.25">
      <c r="B186" s="456"/>
      <c r="C186" s="175" t="s">
        <v>129</v>
      </c>
      <c r="D186" s="685"/>
      <c r="E186" s="686"/>
      <c r="F186" s="686"/>
      <c r="G186" s="686"/>
      <c r="H186" s="686"/>
      <c r="I186" s="686"/>
      <c r="J186" s="686"/>
      <c r="K186" s="687"/>
      <c r="L186" s="467"/>
      <c r="M186" s="526">
        <f>M185+M183+M184</f>
        <v>17912</v>
      </c>
      <c r="N186" s="491"/>
    </row>
    <row r="187" spans="2:14" ht="12" thickBot="1" x14ac:dyDescent="0.25"/>
    <row r="188" spans="2:14" x14ac:dyDescent="0.2">
      <c r="B188" s="718"/>
      <c r="C188" s="719"/>
      <c r="D188" s="704" t="s">
        <v>0</v>
      </c>
      <c r="E188" s="704"/>
      <c r="F188" s="704"/>
      <c r="G188" s="704"/>
      <c r="H188" s="704"/>
      <c r="I188" s="704"/>
      <c r="J188" s="704"/>
      <c r="K188" s="704"/>
      <c r="L188" s="704"/>
      <c r="M188" s="705"/>
      <c r="N188" s="474"/>
    </row>
    <row r="189" spans="2:14" x14ac:dyDescent="0.2">
      <c r="B189" s="720"/>
      <c r="C189" s="721"/>
      <c r="D189" s="706"/>
      <c r="E189" s="706"/>
      <c r="F189" s="706"/>
      <c r="G189" s="706"/>
      <c r="H189" s="706"/>
      <c r="I189" s="706"/>
      <c r="J189" s="706"/>
      <c r="K189" s="706"/>
      <c r="L189" s="706"/>
      <c r="M189" s="707"/>
      <c r="N189" s="475"/>
    </row>
    <row r="190" spans="2:14" x14ac:dyDescent="0.2">
      <c r="B190" s="720"/>
      <c r="C190" s="721"/>
      <c r="D190" s="708" t="str">
        <f>D178</f>
        <v>PAGO QUINCENAL DEL 01 AL 15 DE AGOSTO DE 2025</v>
      </c>
      <c r="E190" s="708"/>
      <c r="F190" s="708"/>
      <c r="G190" s="708"/>
      <c r="H190" s="708"/>
      <c r="I190" s="708"/>
      <c r="J190" s="708"/>
      <c r="K190" s="708"/>
      <c r="L190" s="708"/>
      <c r="M190" s="591"/>
      <c r="N190" s="475"/>
    </row>
    <row r="191" spans="2:14" ht="19.5" customHeight="1" thickBot="1" x14ac:dyDescent="0.25">
      <c r="B191" s="722"/>
      <c r="C191" s="723"/>
      <c r="D191" s="709"/>
      <c r="E191" s="709"/>
      <c r="F191" s="709"/>
      <c r="G191" s="709"/>
      <c r="H191" s="709"/>
      <c r="I191" s="709"/>
      <c r="J191" s="709"/>
      <c r="K191" s="709"/>
      <c r="L191" s="709"/>
      <c r="M191" s="593"/>
      <c r="N191" s="476"/>
    </row>
    <row r="192" spans="2:14" ht="15" customHeight="1" x14ac:dyDescent="0.2">
      <c r="B192" s="734" t="s">
        <v>2</v>
      </c>
      <c r="C192" s="736"/>
      <c r="D192" s="636" t="s">
        <v>79</v>
      </c>
      <c r="E192" s="712"/>
      <c r="F192" s="712"/>
      <c r="G192" s="712"/>
      <c r="H192" s="712"/>
      <c r="I192" s="712"/>
      <c r="J192" s="712"/>
      <c r="K192" s="712"/>
      <c r="L192" s="712"/>
      <c r="M192" s="637"/>
      <c r="N192" s="475"/>
    </row>
    <row r="193" spans="2:14" ht="15.75" customHeight="1" thickBot="1" x14ac:dyDescent="0.25">
      <c r="B193" s="733"/>
      <c r="C193" s="731"/>
      <c r="D193" s="592"/>
      <c r="E193" s="709"/>
      <c r="F193" s="709"/>
      <c r="G193" s="709"/>
      <c r="H193" s="709"/>
      <c r="I193" s="709"/>
      <c r="J193" s="709"/>
      <c r="K193" s="709"/>
      <c r="L193" s="709"/>
      <c r="M193" s="593"/>
      <c r="N193" s="476"/>
    </row>
    <row r="194" spans="2:14" ht="45.75" thickBot="1" x14ac:dyDescent="0.25">
      <c r="B194" s="176" t="s">
        <v>11</v>
      </c>
      <c r="C194" s="456" t="s">
        <v>4</v>
      </c>
      <c r="D194" s="441" t="s">
        <v>13</v>
      </c>
      <c r="E194" s="442" t="s">
        <v>28</v>
      </c>
      <c r="F194" s="443" t="s">
        <v>5</v>
      </c>
      <c r="G194" s="443" t="s">
        <v>6</v>
      </c>
      <c r="H194" s="444" t="s">
        <v>7</v>
      </c>
      <c r="I194" s="457" t="s">
        <v>89</v>
      </c>
      <c r="J194" s="457" t="s">
        <v>8</v>
      </c>
      <c r="K194" s="445" t="s">
        <v>105</v>
      </c>
      <c r="L194" s="445" t="s">
        <v>215</v>
      </c>
      <c r="M194" s="443" t="s">
        <v>9</v>
      </c>
      <c r="N194" s="441" t="s">
        <v>10</v>
      </c>
    </row>
    <row r="195" spans="2:14" ht="34.5" thickBot="1" x14ac:dyDescent="0.25">
      <c r="B195" s="441">
        <v>47</v>
      </c>
      <c r="C195" s="531" t="s">
        <v>75</v>
      </c>
      <c r="D195" s="494" t="s">
        <v>80</v>
      </c>
      <c r="E195" s="478">
        <v>338.4</v>
      </c>
      <c r="F195" s="478">
        <f>ROUND(E195*G195,0)</f>
        <v>5076</v>
      </c>
      <c r="G195" s="480">
        <v>15</v>
      </c>
      <c r="H195" s="480"/>
      <c r="I195" s="486"/>
      <c r="J195" s="478"/>
      <c r="K195" s="478"/>
      <c r="L195" s="486">
        <v>1000</v>
      </c>
      <c r="M195" s="478">
        <f>F195+I195+K195-L195</f>
        <v>4076</v>
      </c>
      <c r="N195" s="485"/>
    </row>
    <row r="196" spans="2:14" ht="15" customHeight="1" thickBot="1" x14ac:dyDescent="0.25">
      <c r="B196" s="513"/>
      <c r="C196" s="484" t="s">
        <v>129</v>
      </c>
      <c r="D196" s="737"/>
      <c r="E196" s="738"/>
      <c r="F196" s="738"/>
      <c r="G196" s="738"/>
      <c r="H196" s="738"/>
      <c r="I196" s="738"/>
      <c r="J196" s="738"/>
      <c r="K196" s="739"/>
      <c r="L196" s="514"/>
      <c r="M196" s="515">
        <f>M195</f>
        <v>4076</v>
      </c>
      <c r="N196" s="491"/>
    </row>
    <row r="197" spans="2:14" ht="15" customHeight="1" x14ac:dyDescent="0.2">
      <c r="C197" s="471"/>
      <c r="D197" s="470"/>
      <c r="E197" s="470"/>
      <c r="F197" s="470"/>
      <c r="G197" s="470"/>
      <c r="H197" s="470"/>
      <c r="I197" s="470"/>
      <c r="J197" s="470"/>
      <c r="K197" s="470"/>
      <c r="L197" s="516"/>
    </row>
    <row r="198" spans="2:14" ht="15" customHeight="1" x14ac:dyDescent="0.2">
      <c r="C198" s="471"/>
      <c r="D198" s="470"/>
      <c r="E198" s="470"/>
      <c r="F198" s="470"/>
      <c r="G198" s="470"/>
      <c r="H198" s="470"/>
      <c r="I198" s="470"/>
      <c r="J198" s="470"/>
      <c r="K198" s="470"/>
      <c r="L198" s="516"/>
    </row>
    <row r="199" spans="2:14" ht="15" customHeight="1" x14ac:dyDescent="0.2">
      <c r="C199" s="471"/>
      <c r="D199" s="470"/>
      <c r="E199" s="470"/>
      <c r="F199" s="470"/>
      <c r="G199" s="470"/>
      <c r="H199" s="470"/>
      <c r="I199" s="470"/>
      <c r="J199" s="470"/>
      <c r="K199" s="470"/>
      <c r="L199" s="516"/>
    </row>
    <row r="200" spans="2:14" ht="15" customHeight="1" x14ac:dyDescent="0.2">
      <c r="C200" s="471"/>
      <c r="D200" s="470"/>
      <c r="E200" s="470"/>
      <c r="F200" s="470"/>
      <c r="G200" s="470"/>
      <c r="H200" s="470"/>
      <c r="I200" s="470"/>
      <c r="J200" s="470"/>
      <c r="K200" s="470"/>
      <c r="L200" s="516"/>
    </row>
    <row r="201" spans="2:14" ht="15" customHeight="1" x14ac:dyDescent="0.2">
      <c r="C201" s="471"/>
      <c r="D201" s="470"/>
      <c r="E201" s="470"/>
      <c r="F201" s="470"/>
      <c r="G201" s="470"/>
      <c r="H201" s="470"/>
      <c r="I201" s="470"/>
      <c r="J201" s="470"/>
      <c r="K201" s="470"/>
      <c r="L201" s="516"/>
    </row>
    <row r="202" spans="2:14" ht="15" customHeight="1" x14ac:dyDescent="0.2">
      <c r="C202" s="471"/>
      <c r="D202" s="470"/>
      <c r="E202" s="470"/>
      <c r="F202" s="470"/>
      <c r="G202" s="470"/>
      <c r="H202" s="470"/>
      <c r="I202" s="470"/>
      <c r="J202" s="470"/>
      <c r="K202" s="470"/>
      <c r="L202" s="516"/>
    </row>
    <row r="203" spans="2:14" ht="15" customHeight="1" x14ac:dyDescent="0.2">
      <c r="C203" s="471"/>
      <c r="D203" s="470"/>
      <c r="E203" s="470"/>
      <c r="F203" s="470"/>
      <c r="G203" s="470"/>
      <c r="H203" s="470"/>
      <c r="I203" s="470"/>
      <c r="J203" s="470"/>
      <c r="K203" s="470"/>
      <c r="L203" s="516"/>
    </row>
    <row r="204" spans="2:14" ht="10.5" customHeight="1" thickBot="1" x14ac:dyDescent="0.25"/>
    <row r="205" spans="2:14" x14ac:dyDescent="0.2">
      <c r="B205" s="718"/>
      <c r="C205" s="719"/>
      <c r="D205" s="704" t="s">
        <v>0</v>
      </c>
      <c r="E205" s="704"/>
      <c r="F205" s="704"/>
      <c r="G205" s="704"/>
      <c r="H205" s="704"/>
      <c r="I205" s="704"/>
      <c r="J205" s="704"/>
      <c r="K205" s="704"/>
      <c r="L205" s="704"/>
      <c r="M205" s="705"/>
      <c r="N205" s="474"/>
    </row>
    <row r="206" spans="2:14" x14ac:dyDescent="0.2">
      <c r="B206" s="720"/>
      <c r="C206" s="721"/>
      <c r="D206" s="706"/>
      <c r="E206" s="706"/>
      <c r="F206" s="706"/>
      <c r="G206" s="706"/>
      <c r="H206" s="706"/>
      <c r="I206" s="706"/>
      <c r="J206" s="706"/>
      <c r="K206" s="706"/>
      <c r="L206" s="706"/>
      <c r="M206" s="707"/>
      <c r="N206" s="475"/>
    </row>
    <row r="207" spans="2:14" x14ac:dyDescent="0.2">
      <c r="B207" s="720"/>
      <c r="C207" s="721"/>
      <c r="D207" s="708" t="str">
        <f>D190</f>
        <v>PAGO QUINCENAL DEL 01 AL 15 DE AGOSTO DE 2025</v>
      </c>
      <c r="E207" s="708"/>
      <c r="F207" s="708"/>
      <c r="G207" s="708"/>
      <c r="H207" s="708"/>
      <c r="I207" s="708"/>
      <c r="J207" s="708"/>
      <c r="K207" s="708"/>
      <c r="L207" s="708"/>
      <c r="M207" s="591"/>
      <c r="N207" s="475"/>
    </row>
    <row r="208" spans="2:14" ht="13.5" customHeight="1" thickBot="1" x14ac:dyDescent="0.25">
      <c r="B208" s="722"/>
      <c r="C208" s="723"/>
      <c r="D208" s="709"/>
      <c r="E208" s="709"/>
      <c r="F208" s="709"/>
      <c r="G208" s="709"/>
      <c r="H208" s="709"/>
      <c r="I208" s="709"/>
      <c r="J208" s="709"/>
      <c r="K208" s="709"/>
      <c r="L208" s="709"/>
      <c r="M208" s="593"/>
      <c r="N208" s="476"/>
    </row>
    <row r="209" spans="2:14" ht="15" customHeight="1" x14ac:dyDescent="0.2">
      <c r="B209" s="734" t="s">
        <v>2</v>
      </c>
      <c r="C209" s="736"/>
      <c r="D209" s="636" t="s">
        <v>76</v>
      </c>
      <c r="E209" s="712"/>
      <c r="F209" s="712"/>
      <c r="G209" s="712"/>
      <c r="H209" s="712"/>
      <c r="I209" s="712"/>
      <c r="J209" s="712"/>
      <c r="K209" s="712"/>
      <c r="L209" s="712"/>
      <c r="M209" s="637"/>
      <c r="N209" s="475"/>
    </row>
    <row r="210" spans="2:14" ht="15.75" customHeight="1" thickBot="1" x14ac:dyDescent="0.25">
      <c r="B210" s="733"/>
      <c r="C210" s="731"/>
      <c r="D210" s="592"/>
      <c r="E210" s="709"/>
      <c r="F210" s="709"/>
      <c r="G210" s="709"/>
      <c r="H210" s="709"/>
      <c r="I210" s="709"/>
      <c r="J210" s="709"/>
      <c r="K210" s="709"/>
      <c r="L210" s="709"/>
      <c r="M210" s="593"/>
      <c r="N210" s="476"/>
    </row>
    <row r="211" spans="2:14" ht="36.75" customHeight="1" thickBot="1" x14ac:dyDescent="0.25">
      <c r="B211" s="176" t="s">
        <v>11</v>
      </c>
      <c r="C211" s="456" t="s">
        <v>4</v>
      </c>
      <c r="D211" s="441" t="s">
        <v>13</v>
      </c>
      <c r="E211" s="442" t="s">
        <v>28</v>
      </c>
      <c r="F211" s="443" t="s">
        <v>5</v>
      </c>
      <c r="G211" s="443" t="s">
        <v>6</v>
      </c>
      <c r="H211" s="444" t="s">
        <v>7</v>
      </c>
      <c r="I211" s="457" t="s">
        <v>89</v>
      </c>
      <c r="J211" s="457" t="s">
        <v>8</v>
      </c>
      <c r="K211" s="445" t="s">
        <v>105</v>
      </c>
      <c r="L211" s="445" t="s">
        <v>215</v>
      </c>
      <c r="M211" s="443" t="s">
        <v>9</v>
      </c>
      <c r="N211" s="441" t="s">
        <v>10</v>
      </c>
    </row>
    <row r="212" spans="2:14" ht="23.25" thickBot="1" x14ac:dyDescent="0.25">
      <c r="B212" s="441">
        <v>48</v>
      </c>
      <c r="C212" s="531" t="s">
        <v>77</v>
      </c>
      <c r="D212" s="494" t="s">
        <v>76</v>
      </c>
      <c r="E212" s="478">
        <f>6347.25/15</f>
        <v>423.15</v>
      </c>
      <c r="F212" s="478">
        <f>ROUND(E212*G212,0)</f>
        <v>6347</v>
      </c>
      <c r="G212" s="480">
        <v>15</v>
      </c>
      <c r="H212" s="480"/>
      <c r="I212" s="486"/>
      <c r="J212" s="478"/>
      <c r="K212" s="478"/>
      <c r="L212" s="486"/>
      <c r="M212" s="478">
        <f>F212+I212+K212</f>
        <v>6347</v>
      </c>
      <c r="N212" s="485"/>
    </row>
    <row r="213" spans="2:14" ht="18.75" customHeight="1" thickBot="1" x14ac:dyDescent="0.25">
      <c r="B213" s="513"/>
      <c r="C213" s="484" t="s">
        <v>131</v>
      </c>
      <c r="D213" s="737"/>
      <c r="E213" s="738"/>
      <c r="F213" s="738"/>
      <c r="G213" s="738"/>
      <c r="H213" s="738"/>
      <c r="I213" s="738"/>
      <c r="J213" s="738"/>
      <c r="K213" s="739"/>
      <c r="L213" s="514"/>
      <c r="M213" s="515">
        <f>M212</f>
        <v>6347</v>
      </c>
      <c r="N213" s="491"/>
    </row>
    <row r="214" spans="2:14" ht="18.75" customHeight="1" x14ac:dyDescent="0.2">
      <c r="C214" s="471"/>
      <c r="D214" s="470"/>
      <c r="E214" s="470"/>
      <c r="F214" s="470"/>
      <c r="G214" s="470"/>
      <c r="H214" s="470"/>
      <c r="I214" s="470"/>
      <c r="J214" s="470"/>
      <c r="K214" s="470"/>
      <c r="L214" s="516"/>
    </row>
    <row r="215" spans="2:14" ht="6" customHeight="1" thickBot="1" x14ac:dyDescent="0.25"/>
    <row r="216" spans="2:14" x14ac:dyDescent="0.2">
      <c r="B216" s="718"/>
      <c r="C216" s="719"/>
      <c r="D216" s="704" t="s">
        <v>0</v>
      </c>
      <c r="E216" s="704"/>
      <c r="F216" s="704"/>
      <c r="G216" s="704"/>
      <c r="H216" s="704"/>
      <c r="I216" s="704"/>
      <c r="J216" s="704"/>
      <c r="K216" s="704"/>
      <c r="L216" s="704"/>
      <c r="M216" s="705"/>
      <c r="N216" s="474"/>
    </row>
    <row r="217" spans="2:14" x14ac:dyDescent="0.2">
      <c r="B217" s="720"/>
      <c r="C217" s="721"/>
      <c r="D217" s="706"/>
      <c r="E217" s="706"/>
      <c r="F217" s="706"/>
      <c r="G217" s="706"/>
      <c r="H217" s="706"/>
      <c r="I217" s="706"/>
      <c r="J217" s="706"/>
      <c r="K217" s="706"/>
      <c r="L217" s="706"/>
      <c r="M217" s="707"/>
      <c r="N217" s="475"/>
    </row>
    <row r="218" spans="2:14" x14ac:dyDescent="0.2">
      <c r="B218" s="720"/>
      <c r="C218" s="721"/>
      <c r="D218" s="708" t="str">
        <f>D207</f>
        <v>PAGO QUINCENAL DEL 01 AL 15 DE AGOSTO DE 2025</v>
      </c>
      <c r="E218" s="708"/>
      <c r="F218" s="708"/>
      <c r="G218" s="708"/>
      <c r="H218" s="708"/>
      <c r="I218" s="708"/>
      <c r="J218" s="708"/>
      <c r="K218" s="708"/>
      <c r="L218" s="708"/>
      <c r="M218" s="591"/>
      <c r="N218" s="475"/>
    </row>
    <row r="219" spans="2:14" ht="18" customHeight="1" thickBot="1" x14ac:dyDescent="0.25">
      <c r="B219" s="722"/>
      <c r="C219" s="723"/>
      <c r="D219" s="709"/>
      <c r="E219" s="709"/>
      <c r="F219" s="709"/>
      <c r="G219" s="709"/>
      <c r="H219" s="709"/>
      <c r="I219" s="709"/>
      <c r="J219" s="709"/>
      <c r="K219" s="709"/>
      <c r="L219" s="709"/>
      <c r="M219" s="593"/>
      <c r="N219" s="476"/>
    </row>
    <row r="220" spans="2:14" ht="15" customHeight="1" x14ac:dyDescent="0.2">
      <c r="B220" s="734" t="s">
        <v>2</v>
      </c>
      <c r="C220" s="736"/>
      <c r="D220" s="636" t="s">
        <v>78</v>
      </c>
      <c r="E220" s="712"/>
      <c r="F220" s="712"/>
      <c r="G220" s="712"/>
      <c r="H220" s="712"/>
      <c r="I220" s="712"/>
      <c r="J220" s="712"/>
      <c r="K220" s="712"/>
      <c r="L220" s="712"/>
      <c r="M220" s="637"/>
      <c r="N220" s="475"/>
    </row>
    <row r="221" spans="2:14" ht="15.75" customHeight="1" thickBot="1" x14ac:dyDescent="0.25">
      <c r="B221" s="733"/>
      <c r="C221" s="731"/>
      <c r="D221" s="592"/>
      <c r="E221" s="709"/>
      <c r="F221" s="709"/>
      <c r="G221" s="709"/>
      <c r="H221" s="709"/>
      <c r="I221" s="709"/>
      <c r="J221" s="709"/>
      <c r="K221" s="709"/>
      <c r="L221" s="709"/>
      <c r="M221" s="593"/>
      <c r="N221" s="476"/>
    </row>
    <row r="222" spans="2:14" ht="34.5" customHeight="1" thickBot="1" x14ac:dyDescent="0.25">
      <c r="B222" s="175" t="s">
        <v>11</v>
      </c>
      <c r="C222" s="456" t="s">
        <v>4</v>
      </c>
      <c r="D222" s="441" t="s">
        <v>13</v>
      </c>
      <c r="E222" s="442" t="s">
        <v>28</v>
      </c>
      <c r="F222" s="443" t="s">
        <v>5</v>
      </c>
      <c r="G222" s="443" t="s">
        <v>6</v>
      </c>
      <c r="H222" s="444" t="s">
        <v>7</v>
      </c>
      <c r="I222" s="457" t="s">
        <v>89</v>
      </c>
      <c r="J222" s="457" t="s">
        <v>8</v>
      </c>
      <c r="K222" s="445" t="s">
        <v>105</v>
      </c>
      <c r="L222" s="445" t="s">
        <v>215</v>
      </c>
      <c r="M222" s="443" t="s">
        <v>9</v>
      </c>
      <c r="N222" s="441" t="s">
        <v>10</v>
      </c>
    </row>
    <row r="223" spans="2:14" ht="23.25" thickBot="1" x14ac:dyDescent="0.25">
      <c r="B223" s="441">
        <v>49</v>
      </c>
      <c r="C223" s="532" t="s">
        <v>81</v>
      </c>
      <c r="D223" s="494" t="s">
        <v>82</v>
      </c>
      <c r="E223" s="478">
        <v>319.2</v>
      </c>
      <c r="F223" s="478">
        <f>ROUND(E223*G223,0)</f>
        <v>4788</v>
      </c>
      <c r="G223" s="480">
        <v>15</v>
      </c>
      <c r="H223" s="480"/>
      <c r="I223" s="517"/>
      <c r="J223" s="478"/>
      <c r="K223" s="485"/>
      <c r="L223" s="517"/>
      <c r="M223" s="478">
        <f>F223+I223+K223</f>
        <v>4788</v>
      </c>
      <c r="N223" s="485"/>
    </row>
    <row r="224" spans="2:14" ht="16.5" customHeight="1" thickBot="1" x14ac:dyDescent="0.25">
      <c r="B224" s="513"/>
      <c r="C224" s="484" t="s">
        <v>129</v>
      </c>
      <c r="D224" s="737"/>
      <c r="E224" s="738"/>
      <c r="F224" s="738"/>
      <c r="G224" s="738"/>
      <c r="H224" s="738"/>
      <c r="I224" s="738"/>
      <c r="J224" s="738"/>
      <c r="K224" s="739"/>
      <c r="L224" s="493"/>
      <c r="M224" s="515">
        <f>M223</f>
        <v>4788</v>
      </c>
      <c r="N224" s="491"/>
    </row>
    <row r="225" spans="2:14" ht="16.5" customHeight="1" x14ac:dyDescent="0.2">
      <c r="C225" s="471"/>
      <c r="D225" s="470"/>
      <c r="E225" s="470"/>
      <c r="F225" s="470"/>
      <c r="G225" s="470"/>
      <c r="H225" s="470"/>
      <c r="I225" s="470"/>
      <c r="J225" s="470"/>
      <c r="K225" s="470"/>
      <c r="L225" s="516"/>
    </row>
    <row r="226" spans="2:14" ht="6.75" customHeight="1" thickBot="1" x14ac:dyDescent="0.25">
      <c r="C226" s="471"/>
      <c r="D226" s="470"/>
      <c r="E226" s="470"/>
      <c r="F226" s="470"/>
      <c r="G226" s="470"/>
      <c r="H226" s="470"/>
      <c r="I226" s="470"/>
      <c r="J226" s="470"/>
      <c r="K226" s="470"/>
      <c r="L226" s="516"/>
    </row>
    <row r="227" spans="2:14" ht="12" customHeight="1" x14ac:dyDescent="0.2">
      <c r="B227" s="718"/>
      <c r="C227" s="719"/>
      <c r="D227" s="704" t="s">
        <v>0</v>
      </c>
      <c r="E227" s="704"/>
      <c r="F227" s="704"/>
      <c r="G227" s="704"/>
      <c r="H227" s="704"/>
      <c r="I227" s="704"/>
      <c r="J227" s="704"/>
      <c r="K227" s="704"/>
      <c r="L227" s="704"/>
      <c r="M227" s="705"/>
      <c r="N227" s="474"/>
    </row>
    <row r="228" spans="2:14" x14ac:dyDescent="0.2">
      <c r="B228" s="720"/>
      <c r="C228" s="721"/>
      <c r="D228" s="706"/>
      <c r="E228" s="706"/>
      <c r="F228" s="706"/>
      <c r="G228" s="706"/>
      <c r="H228" s="706"/>
      <c r="I228" s="706"/>
      <c r="J228" s="706"/>
      <c r="K228" s="706"/>
      <c r="L228" s="706"/>
      <c r="M228" s="707"/>
      <c r="N228" s="475"/>
    </row>
    <row r="229" spans="2:14" x14ac:dyDescent="0.2">
      <c r="B229" s="720"/>
      <c r="C229" s="721"/>
      <c r="D229" s="708" t="str">
        <f>D218</f>
        <v>PAGO QUINCENAL DEL 01 AL 15 DE AGOSTO DE 2025</v>
      </c>
      <c r="E229" s="708"/>
      <c r="F229" s="708"/>
      <c r="G229" s="708"/>
      <c r="H229" s="708"/>
      <c r="I229" s="708"/>
      <c r="J229" s="708"/>
      <c r="K229" s="708"/>
      <c r="L229" s="708"/>
      <c r="M229" s="591"/>
      <c r="N229" s="475"/>
    </row>
    <row r="230" spans="2:14" ht="10.5" customHeight="1" thickBot="1" x14ac:dyDescent="0.25">
      <c r="B230" s="722"/>
      <c r="C230" s="723"/>
      <c r="D230" s="709"/>
      <c r="E230" s="709"/>
      <c r="F230" s="709"/>
      <c r="G230" s="709"/>
      <c r="H230" s="709"/>
      <c r="I230" s="709"/>
      <c r="J230" s="709"/>
      <c r="K230" s="709"/>
      <c r="L230" s="709"/>
      <c r="M230" s="593"/>
      <c r="N230" s="476"/>
    </row>
    <row r="231" spans="2:14" ht="15" customHeight="1" x14ac:dyDescent="0.2">
      <c r="B231" s="734" t="s">
        <v>2</v>
      </c>
      <c r="C231" s="736"/>
      <c r="D231" s="636" t="s">
        <v>145</v>
      </c>
      <c r="E231" s="712"/>
      <c r="F231" s="712"/>
      <c r="G231" s="712"/>
      <c r="H231" s="712"/>
      <c r="I231" s="712"/>
      <c r="J231" s="712"/>
      <c r="K231" s="712"/>
      <c r="L231" s="712"/>
      <c r="M231" s="637"/>
      <c r="N231" s="475"/>
    </row>
    <row r="232" spans="2:14" ht="7.5" customHeight="1" thickBot="1" x14ac:dyDescent="0.25">
      <c r="B232" s="733"/>
      <c r="C232" s="731"/>
      <c r="D232" s="592"/>
      <c r="E232" s="709"/>
      <c r="F232" s="709"/>
      <c r="G232" s="709"/>
      <c r="H232" s="709"/>
      <c r="I232" s="709"/>
      <c r="J232" s="709"/>
      <c r="K232" s="709"/>
      <c r="L232" s="709"/>
      <c r="M232" s="593"/>
      <c r="N232" s="476"/>
    </row>
    <row r="233" spans="2:14" ht="45.75" thickBot="1" x14ac:dyDescent="0.25">
      <c r="B233" s="175" t="s">
        <v>11</v>
      </c>
      <c r="C233" s="456" t="s">
        <v>4</v>
      </c>
      <c r="D233" s="441" t="s">
        <v>13</v>
      </c>
      <c r="E233" s="442" t="s">
        <v>28</v>
      </c>
      <c r="F233" s="443" t="s">
        <v>5</v>
      </c>
      <c r="G233" s="443" t="s">
        <v>6</v>
      </c>
      <c r="H233" s="461" t="s">
        <v>7</v>
      </c>
      <c r="I233" s="457" t="s">
        <v>89</v>
      </c>
      <c r="J233" s="457" t="s">
        <v>8</v>
      </c>
      <c r="K233" s="445" t="s">
        <v>105</v>
      </c>
      <c r="L233" s="462" t="s">
        <v>215</v>
      </c>
      <c r="M233" s="443" t="s">
        <v>9</v>
      </c>
      <c r="N233" s="441" t="s">
        <v>10</v>
      </c>
    </row>
    <row r="234" spans="2:14" ht="23.25" thickBot="1" x14ac:dyDescent="0.25">
      <c r="B234" s="441">
        <v>50</v>
      </c>
      <c r="C234" s="532" t="s">
        <v>146</v>
      </c>
      <c r="D234" s="494" t="s">
        <v>147</v>
      </c>
      <c r="E234" s="478">
        <v>271.86666666666667</v>
      </c>
      <c r="F234" s="478">
        <f>ROUND(E234*G234,0)</f>
        <v>4078</v>
      </c>
      <c r="G234" s="480">
        <v>15</v>
      </c>
      <c r="H234" s="480">
        <v>0</v>
      </c>
      <c r="I234" s="481">
        <f>ROUND((E234/4)*H234,0)</f>
        <v>0</v>
      </c>
      <c r="J234" s="478">
        <v>0</v>
      </c>
      <c r="K234" s="478"/>
      <c r="L234" s="486"/>
      <c r="M234" s="534">
        <f>F234+I234+K234</f>
        <v>4078</v>
      </c>
      <c r="N234" s="485"/>
    </row>
    <row r="235" spans="2:14" ht="14.25" customHeight="1" thickBot="1" x14ac:dyDescent="0.25">
      <c r="B235" s="456"/>
      <c r="C235" s="535" t="s">
        <v>129</v>
      </c>
      <c r="D235" s="685"/>
      <c r="E235" s="686"/>
      <c r="F235" s="686"/>
      <c r="G235" s="686"/>
      <c r="H235" s="686"/>
      <c r="I235" s="686"/>
      <c r="J235" s="686"/>
      <c r="K235" s="687"/>
      <c r="L235" s="467"/>
      <c r="M235" s="536">
        <f>M234</f>
        <v>4078</v>
      </c>
      <c r="N235" s="491"/>
    </row>
    <row r="236" spans="2:14" ht="14.25" customHeight="1" x14ac:dyDescent="0.2">
      <c r="B236" s="504"/>
      <c r="C236" s="537"/>
      <c r="D236" s="506"/>
      <c r="E236" s="506"/>
      <c r="F236" s="506"/>
      <c r="G236" s="506"/>
      <c r="H236" s="506"/>
      <c r="I236" s="506"/>
      <c r="J236" s="506"/>
      <c r="K236" s="506"/>
      <c r="L236" s="538"/>
    </row>
    <row r="237" spans="2:14" ht="5.25" customHeight="1" thickBot="1" x14ac:dyDescent="0.25">
      <c r="C237" s="471"/>
      <c r="L237" s="516"/>
    </row>
    <row r="238" spans="2:14" x14ac:dyDescent="0.2">
      <c r="B238" s="718"/>
      <c r="C238" s="719"/>
      <c r="D238" s="755" t="s">
        <v>0</v>
      </c>
      <c r="E238" s="755"/>
      <c r="F238" s="755"/>
      <c r="G238" s="755"/>
      <c r="H238" s="755"/>
      <c r="I238" s="755"/>
      <c r="J238" s="755"/>
      <c r="K238" s="755"/>
      <c r="L238" s="755"/>
      <c r="M238" s="756"/>
      <c r="N238" s="474"/>
    </row>
    <row r="239" spans="2:14" ht="3.75" customHeight="1" x14ac:dyDescent="0.2">
      <c r="B239" s="720"/>
      <c r="C239" s="721"/>
      <c r="D239" s="757"/>
      <c r="E239" s="757"/>
      <c r="F239" s="757"/>
      <c r="G239" s="757"/>
      <c r="H239" s="757"/>
      <c r="I239" s="757"/>
      <c r="J239" s="757"/>
      <c r="K239" s="757"/>
      <c r="L239" s="757"/>
      <c r="M239" s="758"/>
      <c r="N239" s="475"/>
    </row>
    <row r="240" spans="2:14" ht="12.75" customHeight="1" thickBot="1" x14ac:dyDescent="0.25">
      <c r="B240" s="720"/>
      <c r="C240" s="721"/>
      <c r="D240" s="759" t="str">
        <f>D229</f>
        <v>PAGO QUINCENAL DEL 01 AL 15 DE AGOSTO DE 2025</v>
      </c>
      <c r="E240" s="759"/>
      <c r="F240" s="759"/>
      <c r="G240" s="759"/>
      <c r="H240" s="759"/>
      <c r="I240" s="759"/>
      <c r="J240" s="759"/>
      <c r="K240" s="759"/>
      <c r="L240" s="759"/>
      <c r="M240" s="760"/>
      <c r="N240" s="475"/>
    </row>
    <row r="241" spans="2:14" ht="4.5" hidden="1" customHeight="1" x14ac:dyDescent="0.2">
      <c r="B241" s="722"/>
      <c r="C241" s="723"/>
      <c r="D241" s="761"/>
      <c r="E241" s="761"/>
      <c r="F241" s="761"/>
      <c r="G241" s="761"/>
      <c r="H241" s="761"/>
      <c r="I241" s="761"/>
      <c r="J241" s="761"/>
      <c r="K241" s="761"/>
      <c r="L241" s="761"/>
      <c r="M241" s="762"/>
      <c r="N241" s="476"/>
    </row>
    <row r="242" spans="2:14" ht="15" customHeight="1" x14ac:dyDescent="0.2">
      <c r="B242" s="734" t="s">
        <v>2</v>
      </c>
      <c r="C242" s="736"/>
      <c r="D242" s="763" t="s">
        <v>190</v>
      </c>
      <c r="E242" s="764"/>
      <c r="F242" s="764"/>
      <c r="G242" s="764"/>
      <c r="H242" s="764"/>
      <c r="I242" s="764"/>
      <c r="J242" s="764"/>
      <c r="K242" s="764"/>
      <c r="L242" s="764"/>
      <c r="M242" s="765"/>
      <c r="N242" s="475"/>
    </row>
    <row r="243" spans="2:14" ht="4.5" customHeight="1" thickBot="1" x14ac:dyDescent="0.25">
      <c r="B243" s="733"/>
      <c r="C243" s="731"/>
      <c r="D243" s="766"/>
      <c r="E243" s="761"/>
      <c r="F243" s="761"/>
      <c r="G243" s="761"/>
      <c r="H243" s="761"/>
      <c r="I243" s="761"/>
      <c r="J243" s="761"/>
      <c r="K243" s="761"/>
      <c r="L243" s="761"/>
      <c r="M243" s="762"/>
      <c r="N243" s="476"/>
    </row>
    <row r="244" spans="2:14" ht="27.75" customHeight="1" thickBot="1" x14ac:dyDescent="0.25">
      <c r="B244" s="175" t="s">
        <v>11</v>
      </c>
      <c r="C244" s="456" t="s">
        <v>4</v>
      </c>
      <c r="D244" s="441" t="s">
        <v>13</v>
      </c>
      <c r="E244" s="442" t="s">
        <v>28</v>
      </c>
      <c r="F244" s="443" t="s">
        <v>5</v>
      </c>
      <c r="G244" s="443" t="s">
        <v>6</v>
      </c>
      <c r="H244" s="461" t="s">
        <v>7</v>
      </c>
      <c r="I244" s="457" t="s">
        <v>89</v>
      </c>
      <c r="J244" s="457" t="s">
        <v>8</v>
      </c>
      <c r="K244" s="445" t="s">
        <v>105</v>
      </c>
      <c r="L244" s="445" t="s">
        <v>215</v>
      </c>
      <c r="M244" s="443" t="s">
        <v>9</v>
      </c>
      <c r="N244" s="441" t="s">
        <v>10</v>
      </c>
    </row>
    <row r="245" spans="2:14" ht="25.5" customHeight="1" thickBot="1" x14ac:dyDescent="0.25">
      <c r="B245" s="441">
        <v>51</v>
      </c>
      <c r="C245" s="532" t="s">
        <v>95</v>
      </c>
      <c r="D245" s="494" t="s">
        <v>97</v>
      </c>
      <c r="E245" s="478">
        <v>514.66666666666663</v>
      </c>
      <c r="F245" s="478">
        <f>ROUND(E245*G245,0)</f>
        <v>7720</v>
      </c>
      <c r="G245" s="480">
        <v>15</v>
      </c>
      <c r="H245" s="480">
        <v>0</v>
      </c>
      <c r="I245" s="481">
        <f>ROUND((E245/4)*H245,0)</f>
        <v>0</v>
      </c>
      <c r="J245" s="478">
        <v>0</v>
      </c>
      <c r="K245" s="478">
        <v>1200</v>
      </c>
      <c r="L245" s="486"/>
      <c r="M245" s="539">
        <f>F245+I245+K245</f>
        <v>8920</v>
      </c>
      <c r="N245" s="485"/>
    </row>
    <row r="246" spans="2:14" ht="18" customHeight="1" thickBot="1" x14ac:dyDescent="0.25">
      <c r="B246" s="456"/>
      <c r="C246" s="176" t="s">
        <v>129</v>
      </c>
      <c r="D246" s="685"/>
      <c r="E246" s="686"/>
      <c r="F246" s="686"/>
      <c r="G246" s="686"/>
      <c r="H246" s="686"/>
      <c r="I246" s="686"/>
      <c r="J246" s="686"/>
      <c r="K246" s="687"/>
      <c r="L246" s="467"/>
      <c r="M246" s="540">
        <f>M245</f>
        <v>8920</v>
      </c>
      <c r="N246" s="491"/>
    </row>
    <row r="247" spans="2:14" ht="13.5" customHeight="1" thickBot="1" x14ac:dyDescent="0.25">
      <c r="B247" s="504"/>
      <c r="C247" s="541"/>
      <c r="D247" s="506"/>
      <c r="E247" s="506"/>
      <c r="F247" s="506"/>
      <c r="G247" s="506"/>
      <c r="H247" s="506"/>
      <c r="I247" s="506"/>
      <c r="J247" s="506"/>
      <c r="K247" s="506"/>
      <c r="L247" s="542"/>
    </row>
    <row r="248" spans="2:14" ht="12.75" hidden="1" customHeight="1" x14ac:dyDescent="0.2"/>
    <row r="249" spans="2:14" ht="18" customHeight="1" x14ac:dyDescent="0.2">
      <c r="B249" s="718"/>
      <c r="C249" s="719"/>
      <c r="D249" s="704" t="s">
        <v>0</v>
      </c>
      <c r="E249" s="704"/>
      <c r="F249" s="704"/>
      <c r="G249" s="704"/>
      <c r="H249" s="704"/>
      <c r="I249" s="704"/>
      <c r="J249" s="704"/>
      <c r="K249" s="704"/>
      <c r="L249" s="704"/>
      <c r="M249" s="705"/>
      <c r="N249" s="474"/>
    </row>
    <row r="250" spans="2:14" ht="5.25" customHeight="1" x14ac:dyDescent="0.2">
      <c r="B250" s="720"/>
      <c r="C250" s="721"/>
      <c r="D250" s="706"/>
      <c r="E250" s="706"/>
      <c r="F250" s="706"/>
      <c r="G250" s="706"/>
      <c r="H250" s="706"/>
      <c r="I250" s="706"/>
      <c r="J250" s="706"/>
      <c r="K250" s="706"/>
      <c r="L250" s="706"/>
      <c r="M250" s="707"/>
      <c r="N250" s="475"/>
    </row>
    <row r="251" spans="2:14" x14ac:dyDescent="0.2">
      <c r="B251" s="720"/>
      <c r="C251" s="721"/>
      <c r="D251" s="708" t="str">
        <f>D240</f>
        <v>PAGO QUINCENAL DEL 01 AL 15 DE AGOSTO DE 2025</v>
      </c>
      <c r="E251" s="708"/>
      <c r="F251" s="708"/>
      <c r="G251" s="708"/>
      <c r="H251" s="708"/>
      <c r="I251" s="708"/>
      <c r="J251" s="708"/>
      <c r="K251" s="708"/>
      <c r="L251" s="708"/>
      <c r="M251" s="591"/>
      <c r="N251" s="475"/>
    </row>
    <row r="252" spans="2:14" ht="17.25" customHeight="1" thickBot="1" x14ac:dyDescent="0.25">
      <c r="B252" s="722"/>
      <c r="C252" s="723"/>
      <c r="D252" s="709"/>
      <c r="E252" s="709"/>
      <c r="F252" s="709"/>
      <c r="G252" s="709"/>
      <c r="H252" s="709"/>
      <c r="I252" s="709"/>
      <c r="J252" s="709"/>
      <c r="K252" s="709"/>
      <c r="L252" s="709"/>
      <c r="M252" s="593"/>
      <c r="N252" s="476"/>
    </row>
    <row r="253" spans="2:14" ht="15" customHeight="1" x14ac:dyDescent="0.2">
      <c r="B253" s="734" t="s">
        <v>2</v>
      </c>
      <c r="C253" s="736"/>
      <c r="D253" s="636" t="s">
        <v>120</v>
      </c>
      <c r="E253" s="712"/>
      <c r="F253" s="712"/>
      <c r="G253" s="712"/>
      <c r="H253" s="712"/>
      <c r="I253" s="712"/>
      <c r="J253" s="712"/>
      <c r="K253" s="712"/>
      <c r="L253" s="712"/>
      <c r="M253" s="637"/>
      <c r="N253" s="475"/>
    </row>
    <row r="254" spans="2:14" ht="9" customHeight="1" thickBot="1" x14ac:dyDescent="0.25">
      <c r="B254" s="733"/>
      <c r="C254" s="731"/>
      <c r="D254" s="592"/>
      <c r="E254" s="709"/>
      <c r="F254" s="709"/>
      <c r="G254" s="709"/>
      <c r="H254" s="709"/>
      <c r="I254" s="709"/>
      <c r="J254" s="709"/>
      <c r="K254" s="709"/>
      <c r="L254" s="709"/>
      <c r="M254" s="593"/>
      <c r="N254" s="476"/>
    </row>
    <row r="255" spans="2:14" ht="45.75" thickBot="1" x14ac:dyDescent="0.25">
      <c r="B255" s="176" t="s">
        <v>11</v>
      </c>
      <c r="C255" s="456" t="s">
        <v>4</v>
      </c>
      <c r="D255" s="441" t="s">
        <v>13</v>
      </c>
      <c r="E255" s="463" t="s">
        <v>28</v>
      </c>
      <c r="F255" s="443" t="s">
        <v>5</v>
      </c>
      <c r="G255" s="443" t="s">
        <v>6</v>
      </c>
      <c r="H255" s="461" t="s">
        <v>7</v>
      </c>
      <c r="I255" s="461" t="s">
        <v>89</v>
      </c>
      <c r="J255" s="457" t="s">
        <v>8</v>
      </c>
      <c r="K255" s="445" t="s">
        <v>105</v>
      </c>
      <c r="L255" s="445" t="s">
        <v>215</v>
      </c>
      <c r="M255" s="443" t="s">
        <v>9</v>
      </c>
      <c r="N255" s="441" t="s">
        <v>10</v>
      </c>
    </row>
    <row r="256" spans="2:14" ht="23.25" thickBot="1" x14ac:dyDescent="0.25">
      <c r="B256" s="456">
        <v>52</v>
      </c>
      <c r="C256" s="175" t="s">
        <v>119</v>
      </c>
      <c r="D256" s="250" t="s">
        <v>121</v>
      </c>
      <c r="E256" s="478">
        <v>319.2</v>
      </c>
      <c r="F256" s="478">
        <f>ROUND(E256*G256,0)</f>
        <v>4788</v>
      </c>
      <c r="G256" s="480">
        <v>15</v>
      </c>
      <c r="H256" s="517"/>
      <c r="I256" s="478"/>
      <c r="J256" s="478"/>
      <c r="K256" s="486"/>
      <c r="L256" s="486"/>
      <c r="M256" s="478">
        <f>F256+I256+K256</f>
        <v>4788</v>
      </c>
      <c r="N256" s="491"/>
    </row>
    <row r="257" spans="2:14" ht="20.25" customHeight="1" thickBot="1" x14ac:dyDescent="0.25">
      <c r="B257" s="485"/>
      <c r="C257" s="175" t="s">
        <v>129</v>
      </c>
      <c r="D257" s="737"/>
      <c r="E257" s="738"/>
      <c r="F257" s="738"/>
      <c r="G257" s="738"/>
      <c r="H257" s="738"/>
      <c r="I257" s="738"/>
      <c r="J257" s="738"/>
      <c r="K257" s="739"/>
      <c r="L257" s="514"/>
      <c r="M257" s="515">
        <f>M256</f>
        <v>4788</v>
      </c>
      <c r="N257" s="491"/>
    </row>
    <row r="258" spans="2:14" ht="21.75" customHeight="1" thickBot="1" x14ac:dyDescent="0.25">
      <c r="C258" s="507"/>
      <c r="D258" s="479"/>
      <c r="E258" s="479"/>
      <c r="F258" s="479"/>
      <c r="G258" s="479"/>
      <c r="H258" s="479"/>
      <c r="I258" s="479"/>
      <c r="J258" s="479"/>
      <c r="K258" s="479"/>
      <c r="L258" s="545"/>
    </row>
    <row r="259" spans="2:14" ht="17.25" customHeight="1" x14ac:dyDescent="0.2">
      <c r="B259" s="718"/>
      <c r="C259" s="745"/>
      <c r="D259" s="713" t="s">
        <v>0</v>
      </c>
      <c r="E259" s="704"/>
      <c r="F259" s="704"/>
      <c r="G259" s="704"/>
      <c r="H259" s="704"/>
      <c r="I259" s="704"/>
      <c r="J259" s="704"/>
      <c r="K259" s="704"/>
      <c r="L259" s="704"/>
      <c r="M259" s="705"/>
      <c r="N259" s="474"/>
    </row>
    <row r="260" spans="2:14" ht="11.25" customHeight="1" thickBot="1" x14ac:dyDescent="0.25">
      <c r="B260" s="720"/>
      <c r="C260" s="746"/>
      <c r="D260" s="714"/>
      <c r="E260" s="715"/>
      <c r="F260" s="715"/>
      <c r="G260" s="715"/>
      <c r="H260" s="715"/>
      <c r="I260" s="715"/>
      <c r="J260" s="715"/>
      <c r="K260" s="715"/>
      <c r="L260" s="715"/>
      <c r="M260" s="716"/>
      <c r="N260" s="475"/>
    </row>
    <row r="261" spans="2:14" ht="11.25" customHeight="1" x14ac:dyDescent="0.2">
      <c r="B261" s="720"/>
      <c r="C261" s="746"/>
      <c r="D261" s="636" t="str">
        <f>D251</f>
        <v>PAGO QUINCENAL DEL 01 AL 15 DE AGOSTO DE 2025</v>
      </c>
      <c r="E261" s="712"/>
      <c r="F261" s="712"/>
      <c r="G261" s="712"/>
      <c r="H261" s="712"/>
      <c r="I261" s="712"/>
      <c r="J261" s="712"/>
      <c r="K261" s="712"/>
      <c r="L261" s="712"/>
      <c r="M261" s="637"/>
      <c r="N261" s="475"/>
    </row>
    <row r="262" spans="2:14" ht="6.75" customHeight="1" thickBot="1" x14ac:dyDescent="0.25">
      <c r="B262" s="722"/>
      <c r="C262" s="740"/>
      <c r="D262" s="592"/>
      <c r="E262" s="709"/>
      <c r="F262" s="709"/>
      <c r="G262" s="709"/>
      <c r="H262" s="709"/>
      <c r="I262" s="709"/>
      <c r="J262" s="709"/>
      <c r="K262" s="709"/>
      <c r="L262" s="709"/>
      <c r="M262" s="593"/>
      <c r="N262" s="476"/>
    </row>
    <row r="263" spans="2:14" ht="18" customHeight="1" thickBot="1" x14ac:dyDescent="0.25">
      <c r="B263" s="734" t="s">
        <v>2</v>
      </c>
      <c r="C263" s="736"/>
      <c r="D263" s="636" t="s">
        <v>158</v>
      </c>
      <c r="E263" s="712"/>
      <c r="F263" s="712"/>
      <c r="G263" s="712"/>
      <c r="H263" s="712"/>
      <c r="I263" s="712"/>
      <c r="J263" s="712"/>
      <c r="K263" s="712"/>
      <c r="L263" s="712"/>
      <c r="M263" s="637"/>
      <c r="N263" s="475"/>
    </row>
    <row r="264" spans="2:14" ht="11.25" hidden="1" customHeight="1" x14ac:dyDescent="0.2">
      <c r="B264" s="733"/>
      <c r="C264" s="731"/>
      <c r="D264" s="592"/>
      <c r="E264" s="709"/>
      <c r="F264" s="709"/>
      <c r="G264" s="709"/>
      <c r="H264" s="709"/>
      <c r="I264" s="709"/>
      <c r="J264" s="709"/>
      <c r="K264" s="709"/>
      <c r="L264" s="709"/>
      <c r="M264" s="593"/>
      <c r="N264" s="476"/>
    </row>
    <row r="265" spans="2:14" ht="34.5" customHeight="1" thickBot="1" x14ac:dyDescent="0.25">
      <c r="B265" s="175" t="s">
        <v>11</v>
      </c>
      <c r="C265" s="456" t="s">
        <v>4</v>
      </c>
      <c r="D265" s="441" t="s">
        <v>13</v>
      </c>
      <c r="E265" s="443" t="s">
        <v>28</v>
      </c>
      <c r="F265" s="443" t="s">
        <v>5</v>
      </c>
      <c r="G265" s="443" t="s">
        <v>6</v>
      </c>
      <c r="H265" s="461" t="s">
        <v>7</v>
      </c>
      <c r="I265" s="443" t="s">
        <v>89</v>
      </c>
      <c r="J265" s="457" t="s">
        <v>8</v>
      </c>
      <c r="K265" s="445" t="s">
        <v>105</v>
      </c>
      <c r="L265" s="445" t="s">
        <v>215</v>
      </c>
      <c r="M265" s="443" t="s">
        <v>9</v>
      </c>
      <c r="N265" s="441" t="s">
        <v>10</v>
      </c>
    </row>
    <row r="266" spans="2:14" ht="23.25" thickBot="1" x14ac:dyDescent="0.25">
      <c r="B266" s="441">
        <v>53</v>
      </c>
      <c r="C266" s="532" t="s">
        <v>203</v>
      </c>
      <c r="D266" s="494" t="s">
        <v>159</v>
      </c>
      <c r="E266" s="478">
        <v>441.76</v>
      </c>
      <c r="F266" s="478">
        <f>ROUND(E266*G266,0)</f>
        <v>6626</v>
      </c>
      <c r="G266" s="480">
        <v>15</v>
      </c>
      <c r="H266" s="480"/>
      <c r="I266" s="486"/>
      <c r="J266" s="478"/>
      <c r="K266" s="478"/>
      <c r="L266" s="486"/>
      <c r="M266" s="539">
        <f>F266+I266+K266</f>
        <v>6626</v>
      </c>
      <c r="N266" s="485"/>
    </row>
    <row r="267" spans="2:14" ht="23.25" thickBot="1" x14ac:dyDescent="0.25">
      <c r="B267" s="456">
        <v>54</v>
      </c>
      <c r="C267" s="533" t="s">
        <v>201</v>
      </c>
      <c r="D267" s="494" t="s">
        <v>159</v>
      </c>
      <c r="E267" s="478">
        <v>441.76</v>
      </c>
      <c r="F267" s="478">
        <f>ROUND(E267*G267,0)</f>
        <v>6626</v>
      </c>
      <c r="G267" s="480">
        <v>15</v>
      </c>
      <c r="H267" s="480"/>
      <c r="I267" s="486"/>
      <c r="J267" s="478"/>
      <c r="K267" s="478"/>
      <c r="L267" s="478"/>
      <c r="M267" s="539">
        <f>F267+I267+K267</f>
        <v>6626</v>
      </c>
      <c r="N267" s="491"/>
    </row>
    <row r="268" spans="2:14" ht="12" thickBot="1" x14ac:dyDescent="0.25">
      <c r="B268" s="456"/>
      <c r="C268" s="531" t="s">
        <v>131</v>
      </c>
      <c r="D268" s="467"/>
      <c r="E268" s="467"/>
      <c r="F268" s="467"/>
      <c r="G268" s="467"/>
      <c r="H268" s="467"/>
      <c r="I268" s="467"/>
      <c r="J268" s="467"/>
      <c r="K268" s="467"/>
      <c r="L268" s="565"/>
      <c r="M268" s="555">
        <f>M266+M267</f>
        <v>13252</v>
      </c>
    </row>
    <row r="269" spans="2:14" ht="12" thickBot="1" x14ac:dyDescent="0.25">
      <c r="B269" s="504"/>
      <c r="C269" s="541"/>
      <c r="D269" s="506"/>
      <c r="E269" s="506"/>
      <c r="F269" s="506"/>
      <c r="G269" s="506"/>
      <c r="H269" s="506"/>
      <c r="I269" s="506"/>
      <c r="J269" s="506"/>
      <c r="K269" s="506"/>
      <c r="L269" s="542"/>
    </row>
    <row r="270" spans="2:14" ht="15" customHeight="1" x14ac:dyDescent="0.2">
      <c r="B270" s="718"/>
      <c r="C270" s="719"/>
      <c r="D270" s="704" t="s">
        <v>0</v>
      </c>
      <c r="E270" s="704"/>
      <c r="F270" s="704"/>
      <c r="G270" s="704"/>
      <c r="H270" s="704"/>
      <c r="I270" s="704"/>
      <c r="J270" s="704"/>
      <c r="K270" s="704"/>
      <c r="L270" s="704"/>
      <c r="M270" s="705"/>
      <c r="N270" s="474"/>
    </row>
    <row r="271" spans="2:14" ht="15" customHeight="1" x14ac:dyDescent="0.2">
      <c r="B271" s="720"/>
      <c r="C271" s="721"/>
      <c r="D271" s="706"/>
      <c r="E271" s="706"/>
      <c r="F271" s="706"/>
      <c r="G271" s="706"/>
      <c r="H271" s="706"/>
      <c r="I271" s="706"/>
      <c r="J271" s="706"/>
      <c r="K271" s="706"/>
      <c r="L271" s="706"/>
      <c r="M271" s="707"/>
      <c r="N271" s="475"/>
    </row>
    <row r="272" spans="2:14" ht="15.75" customHeight="1" x14ac:dyDescent="0.2">
      <c r="B272" s="720"/>
      <c r="C272" s="721"/>
      <c r="D272" s="708" t="str">
        <f>D261</f>
        <v>PAGO QUINCENAL DEL 01 AL 15 DE AGOSTO DE 2025</v>
      </c>
      <c r="E272" s="708"/>
      <c r="F272" s="708"/>
      <c r="G272" s="708"/>
      <c r="H272" s="708"/>
      <c r="I272" s="708"/>
      <c r="J272" s="708"/>
      <c r="K272" s="708"/>
      <c r="L272" s="708"/>
      <c r="M272" s="591"/>
      <c r="N272" s="475"/>
    </row>
    <row r="273" spans="2:14" ht="6" customHeight="1" thickBot="1" x14ac:dyDescent="0.25">
      <c r="B273" s="722"/>
      <c r="C273" s="723"/>
      <c r="D273" s="709"/>
      <c r="E273" s="709"/>
      <c r="F273" s="709"/>
      <c r="G273" s="709"/>
      <c r="H273" s="709"/>
      <c r="I273" s="709"/>
      <c r="J273" s="709"/>
      <c r="K273" s="709"/>
      <c r="L273" s="709"/>
      <c r="M273" s="593"/>
      <c r="N273" s="476"/>
    </row>
    <row r="274" spans="2:14" ht="34.5" customHeight="1" x14ac:dyDescent="0.2">
      <c r="B274" s="734" t="s">
        <v>2</v>
      </c>
      <c r="C274" s="736"/>
      <c r="D274" s="636" t="s">
        <v>172</v>
      </c>
      <c r="E274" s="712"/>
      <c r="F274" s="712"/>
      <c r="G274" s="712"/>
      <c r="H274" s="712"/>
      <c r="I274" s="712"/>
      <c r="J274" s="712"/>
      <c r="K274" s="712"/>
      <c r="L274" s="712"/>
      <c r="M274" s="637"/>
      <c r="N274" s="475"/>
    </row>
    <row r="275" spans="2:14" ht="3.75" customHeight="1" thickBot="1" x14ac:dyDescent="0.25">
      <c r="B275" s="733"/>
      <c r="C275" s="731"/>
      <c r="D275" s="592"/>
      <c r="E275" s="709"/>
      <c r="F275" s="709"/>
      <c r="G275" s="709"/>
      <c r="H275" s="709"/>
      <c r="I275" s="709"/>
      <c r="J275" s="709"/>
      <c r="K275" s="709"/>
      <c r="L275" s="709"/>
      <c r="M275" s="593"/>
      <c r="N275" s="476"/>
    </row>
    <row r="276" spans="2:14" ht="43.5" customHeight="1" thickBot="1" x14ac:dyDescent="0.25">
      <c r="B276" s="176" t="s">
        <v>11</v>
      </c>
      <c r="C276" s="456" t="s">
        <v>4</v>
      </c>
      <c r="D276" s="441" t="s">
        <v>13</v>
      </c>
      <c r="E276" s="463" t="s">
        <v>28</v>
      </c>
      <c r="F276" s="443" t="s">
        <v>136</v>
      </c>
      <c r="G276" s="443" t="s">
        <v>6</v>
      </c>
      <c r="H276" s="461" t="s">
        <v>7</v>
      </c>
      <c r="I276" s="461" t="s">
        <v>89</v>
      </c>
      <c r="J276" s="457" t="s">
        <v>8</v>
      </c>
      <c r="K276" s="445" t="s">
        <v>105</v>
      </c>
      <c r="L276" s="445" t="s">
        <v>215</v>
      </c>
      <c r="M276" s="443" t="s">
        <v>9</v>
      </c>
      <c r="N276" s="441" t="s">
        <v>10</v>
      </c>
    </row>
    <row r="277" spans="2:14" ht="29.25" customHeight="1" thickBot="1" x14ac:dyDescent="0.25">
      <c r="B277" s="456">
        <v>55</v>
      </c>
      <c r="C277" s="176" t="s">
        <v>170</v>
      </c>
      <c r="D277" s="250" t="s">
        <v>171</v>
      </c>
      <c r="E277" s="478">
        <v>400</v>
      </c>
      <c r="F277" s="478">
        <f>ROUND(E277*G277,0)</f>
        <v>6000</v>
      </c>
      <c r="G277" s="480">
        <v>15</v>
      </c>
      <c r="H277" s="480"/>
      <c r="I277" s="486"/>
      <c r="J277" s="478"/>
      <c r="K277" s="478"/>
      <c r="L277" s="486"/>
      <c r="M277" s="539">
        <f>F277+I277+K277</f>
        <v>6000</v>
      </c>
      <c r="N277" s="491"/>
    </row>
    <row r="278" spans="2:14" ht="15.75" customHeight="1" thickBot="1" x14ac:dyDescent="0.25">
      <c r="B278" s="513"/>
      <c r="C278" s="175" t="s">
        <v>129</v>
      </c>
      <c r="D278" s="737"/>
      <c r="E278" s="738"/>
      <c r="F278" s="738"/>
      <c r="G278" s="738"/>
      <c r="H278" s="738"/>
      <c r="I278" s="738"/>
      <c r="J278" s="738"/>
      <c r="K278" s="739"/>
      <c r="L278" s="514"/>
      <c r="M278" s="543">
        <f>M277</f>
        <v>6000</v>
      </c>
      <c r="N278" s="491"/>
    </row>
    <row r="279" spans="2:14" ht="15.75" customHeight="1" x14ac:dyDescent="0.2">
      <c r="C279" s="505"/>
      <c r="D279" s="470"/>
      <c r="E279" s="470"/>
      <c r="F279" s="470"/>
      <c r="G279" s="470"/>
      <c r="H279" s="470"/>
      <c r="I279" s="470"/>
      <c r="J279" s="470"/>
      <c r="K279" s="470"/>
      <c r="L279" s="516"/>
    </row>
    <row r="280" spans="2:14" ht="3" customHeight="1" thickBot="1" x14ac:dyDescent="0.25">
      <c r="C280" s="505"/>
      <c r="D280" s="470"/>
      <c r="E280" s="470"/>
      <c r="F280" s="470"/>
      <c r="G280" s="470"/>
      <c r="H280" s="470"/>
      <c r="I280" s="470"/>
      <c r="J280" s="470"/>
      <c r="K280" s="470"/>
      <c r="L280" s="516"/>
    </row>
    <row r="281" spans="2:14" ht="15.75" customHeight="1" x14ac:dyDescent="0.2">
      <c r="B281" s="718"/>
      <c r="C281" s="719"/>
      <c r="D281" s="704" t="s">
        <v>0</v>
      </c>
      <c r="E281" s="704"/>
      <c r="F281" s="704"/>
      <c r="G281" s="704"/>
      <c r="H281" s="704"/>
      <c r="I281" s="704"/>
      <c r="J281" s="704"/>
      <c r="K281" s="704"/>
      <c r="L281" s="704"/>
      <c r="M281" s="705"/>
      <c r="N281" s="474"/>
    </row>
    <row r="282" spans="2:14" ht="15.75" customHeight="1" x14ac:dyDescent="0.2">
      <c r="B282" s="720"/>
      <c r="C282" s="721"/>
      <c r="D282" s="706"/>
      <c r="E282" s="706"/>
      <c r="F282" s="706"/>
      <c r="G282" s="706"/>
      <c r="H282" s="706"/>
      <c r="I282" s="706"/>
      <c r="J282" s="706"/>
      <c r="K282" s="706"/>
      <c r="L282" s="706"/>
      <c r="M282" s="707"/>
      <c r="N282" s="475"/>
    </row>
    <row r="283" spans="2:14" ht="15.75" customHeight="1" x14ac:dyDescent="0.2">
      <c r="B283" s="720"/>
      <c r="C283" s="721"/>
      <c r="D283" s="708" t="str">
        <f>D272</f>
        <v>PAGO QUINCENAL DEL 01 AL 15 DE AGOSTO DE 2025</v>
      </c>
      <c r="E283" s="708"/>
      <c r="F283" s="708"/>
      <c r="G283" s="708"/>
      <c r="H283" s="708"/>
      <c r="I283" s="708"/>
      <c r="J283" s="708"/>
      <c r="K283" s="708"/>
      <c r="L283" s="708"/>
      <c r="M283" s="591"/>
      <c r="N283" s="475"/>
    </row>
    <row r="284" spans="2:14" ht="3.75" customHeight="1" thickBot="1" x14ac:dyDescent="0.25">
      <c r="B284" s="722"/>
      <c r="C284" s="723"/>
      <c r="D284" s="709"/>
      <c r="E284" s="709"/>
      <c r="F284" s="709"/>
      <c r="G284" s="709"/>
      <c r="H284" s="709"/>
      <c r="I284" s="709"/>
      <c r="J284" s="709"/>
      <c r="K284" s="709"/>
      <c r="L284" s="709"/>
      <c r="M284" s="593"/>
      <c r="N284" s="476"/>
    </row>
    <row r="285" spans="2:14" ht="15.75" customHeight="1" x14ac:dyDescent="0.2">
      <c r="B285" s="732" t="s">
        <v>2</v>
      </c>
      <c r="C285" s="729"/>
      <c r="D285" s="636" t="s">
        <v>3</v>
      </c>
      <c r="E285" s="712"/>
      <c r="F285" s="712"/>
      <c r="G285" s="712"/>
      <c r="H285" s="712"/>
      <c r="I285" s="712"/>
      <c r="J285" s="712"/>
      <c r="K285" s="712"/>
      <c r="L285" s="712"/>
      <c r="M285" s="637"/>
      <c r="N285" s="475"/>
    </row>
    <row r="286" spans="2:14" ht="5.25" customHeight="1" thickBot="1" x14ac:dyDescent="0.25">
      <c r="B286" s="733"/>
      <c r="C286" s="731"/>
      <c r="D286" s="592"/>
      <c r="E286" s="709"/>
      <c r="F286" s="709"/>
      <c r="G286" s="709"/>
      <c r="H286" s="709"/>
      <c r="I286" s="709"/>
      <c r="J286" s="709"/>
      <c r="K286" s="709"/>
      <c r="L286" s="709"/>
      <c r="M286" s="593"/>
      <c r="N286" s="476"/>
    </row>
    <row r="287" spans="2:14" ht="33.75" customHeight="1" thickBot="1" x14ac:dyDescent="0.25">
      <c r="B287" s="165" t="s">
        <v>11</v>
      </c>
      <c r="C287" s="458" t="s">
        <v>4</v>
      </c>
      <c r="D287" s="464" t="s">
        <v>13</v>
      </c>
      <c r="E287" s="465" t="s">
        <v>28</v>
      </c>
      <c r="F287" s="445" t="s">
        <v>5</v>
      </c>
      <c r="G287" s="445" t="s">
        <v>6</v>
      </c>
      <c r="H287" s="444" t="s">
        <v>7</v>
      </c>
      <c r="I287" s="457" t="s">
        <v>89</v>
      </c>
      <c r="J287" s="457" t="s">
        <v>8</v>
      </c>
      <c r="K287" s="445" t="s">
        <v>105</v>
      </c>
      <c r="L287" s="445" t="s">
        <v>215</v>
      </c>
      <c r="M287" s="445" t="s">
        <v>9</v>
      </c>
      <c r="N287" s="464" t="s">
        <v>10</v>
      </c>
    </row>
    <row r="288" spans="2:14" ht="15.75" customHeight="1" thickBot="1" x14ac:dyDescent="0.25">
      <c r="B288" s="546">
        <v>1</v>
      </c>
      <c r="C288" s="484" t="s">
        <v>12</v>
      </c>
      <c r="D288" s="547" t="s">
        <v>162</v>
      </c>
      <c r="E288" s="478">
        <f>10296.8/15</f>
        <v>686.45333333333326</v>
      </c>
      <c r="F288" s="486">
        <f>ROUND(E288*G288,0)</f>
        <v>10297</v>
      </c>
      <c r="G288" s="480">
        <v>15</v>
      </c>
      <c r="H288" s="480"/>
      <c r="I288" s="478"/>
      <c r="J288" s="486"/>
      <c r="K288" s="478"/>
      <c r="L288" s="486"/>
      <c r="M288" s="526">
        <f>F288+I288+K288</f>
        <v>10297</v>
      </c>
      <c r="N288" s="485"/>
    </row>
    <row r="289" spans="2:14" ht="15.75" customHeight="1" thickBot="1" x14ac:dyDescent="0.25">
      <c r="B289" s="546"/>
      <c r="C289" s="484" t="s">
        <v>129</v>
      </c>
      <c r="D289" s="517"/>
      <c r="E289" s="486"/>
      <c r="F289" s="486"/>
      <c r="G289" s="493"/>
      <c r="H289" s="493"/>
      <c r="I289" s="486"/>
      <c r="J289" s="486"/>
      <c r="K289" s="486"/>
      <c r="L289" s="486"/>
      <c r="M289" s="526">
        <f>M288</f>
        <v>10297</v>
      </c>
      <c r="N289" s="491"/>
    </row>
    <row r="290" spans="2:14" ht="15.75" customHeight="1" thickBot="1" x14ac:dyDescent="0.25">
      <c r="C290" s="505"/>
      <c r="D290" s="470"/>
      <c r="E290" s="470"/>
      <c r="F290" s="470"/>
      <c r="G290" s="470"/>
      <c r="H290" s="470"/>
      <c r="I290" s="470"/>
      <c r="J290" s="470"/>
      <c r="K290" s="470"/>
      <c r="L290" s="516"/>
    </row>
    <row r="291" spans="2:14" ht="15.75" customHeight="1" x14ac:dyDescent="0.2">
      <c r="B291" s="718"/>
      <c r="C291" s="719"/>
      <c r="D291" s="704" t="s">
        <v>0</v>
      </c>
      <c r="E291" s="704"/>
      <c r="F291" s="704"/>
      <c r="G291" s="704"/>
      <c r="H291" s="704"/>
      <c r="I291" s="704"/>
      <c r="J291" s="704"/>
      <c r="K291" s="704"/>
      <c r="L291" s="704"/>
      <c r="M291" s="705"/>
      <c r="N291" s="474"/>
    </row>
    <row r="292" spans="2:14" ht="15.75" customHeight="1" x14ac:dyDescent="0.2">
      <c r="B292" s="720"/>
      <c r="C292" s="721"/>
      <c r="D292" s="706"/>
      <c r="E292" s="706"/>
      <c r="F292" s="706"/>
      <c r="G292" s="706"/>
      <c r="H292" s="706"/>
      <c r="I292" s="706"/>
      <c r="J292" s="706"/>
      <c r="K292" s="706"/>
      <c r="L292" s="706"/>
      <c r="M292" s="707"/>
      <c r="N292" s="475"/>
    </row>
    <row r="293" spans="2:14" ht="15.75" customHeight="1" x14ac:dyDescent="0.2">
      <c r="B293" s="720"/>
      <c r="C293" s="721"/>
      <c r="D293" s="708" t="str">
        <f>D283</f>
        <v>PAGO QUINCENAL DEL 01 AL 15 DE AGOSTO DE 2025</v>
      </c>
      <c r="E293" s="708"/>
      <c r="F293" s="708"/>
      <c r="G293" s="708"/>
      <c r="H293" s="708"/>
      <c r="I293" s="708"/>
      <c r="J293" s="708"/>
      <c r="K293" s="708"/>
      <c r="L293" s="708"/>
      <c r="M293" s="591"/>
      <c r="N293" s="475"/>
    </row>
    <row r="294" spans="2:14" ht="3.75" customHeight="1" thickBot="1" x14ac:dyDescent="0.25">
      <c r="B294" s="722"/>
      <c r="C294" s="723"/>
      <c r="D294" s="709"/>
      <c r="E294" s="709"/>
      <c r="F294" s="709"/>
      <c r="G294" s="709"/>
      <c r="H294" s="709"/>
      <c r="I294" s="709"/>
      <c r="J294" s="709"/>
      <c r="K294" s="709"/>
      <c r="L294" s="709"/>
      <c r="M294" s="593"/>
      <c r="N294" s="476"/>
    </row>
    <row r="295" spans="2:14" ht="15.75" customHeight="1" x14ac:dyDescent="0.2">
      <c r="B295" s="732" t="s">
        <v>2</v>
      </c>
      <c r="C295" s="729"/>
      <c r="D295" s="636" t="s">
        <v>231</v>
      </c>
      <c r="E295" s="712"/>
      <c r="F295" s="712"/>
      <c r="G295" s="712"/>
      <c r="H295" s="712"/>
      <c r="I295" s="712"/>
      <c r="J295" s="712"/>
      <c r="K295" s="712"/>
      <c r="L295" s="712"/>
      <c r="M295" s="637"/>
      <c r="N295" s="475"/>
    </row>
    <row r="296" spans="2:14" ht="5.25" customHeight="1" thickBot="1" x14ac:dyDescent="0.25">
      <c r="B296" s="733"/>
      <c r="C296" s="731"/>
      <c r="D296" s="592"/>
      <c r="E296" s="709"/>
      <c r="F296" s="709"/>
      <c r="G296" s="709"/>
      <c r="H296" s="709"/>
      <c r="I296" s="709"/>
      <c r="J296" s="709"/>
      <c r="K296" s="709"/>
      <c r="L296" s="709"/>
      <c r="M296" s="593"/>
      <c r="N296" s="476"/>
    </row>
    <row r="297" spans="2:14" ht="33.75" customHeight="1" thickBot="1" x14ac:dyDescent="0.25">
      <c r="B297" s="165" t="s">
        <v>11</v>
      </c>
      <c r="C297" s="458" t="s">
        <v>4</v>
      </c>
      <c r="D297" s="464" t="s">
        <v>13</v>
      </c>
      <c r="E297" s="465" t="s">
        <v>28</v>
      </c>
      <c r="F297" s="445" t="s">
        <v>5</v>
      </c>
      <c r="G297" s="445" t="s">
        <v>6</v>
      </c>
      <c r="H297" s="444" t="s">
        <v>7</v>
      </c>
      <c r="I297" s="457" t="s">
        <v>89</v>
      </c>
      <c r="J297" s="457" t="s">
        <v>8</v>
      </c>
      <c r="K297" s="445" t="s">
        <v>105</v>
      </c>
      <c r="L297" s="445" t="s">
        <v>215</v>
      </c>
      <c r="M297" s="445" t="s">
        <v>9</v>
      </c>
      <c r="N297" s="464" t="s">
        <v>10</v>
      </c>
    </row>
    <row r="298" spans="2:14" ht="21.75" customHeight="1" thickBot="1" x14ac:dyDescent="0.25">
      <c r="B298" s="546">
        <v>56</v>
      </c>
      <c r="C298" s="484" t="s">
        <v>232</v>
      </c>
      <c r="D298" s="563" t="s">
        <v>117</v>
      </c>
      <c r="E298" s="478">
        <v>287.13</v>
      </c>
      <c r="F298" s="486">
        <f>ROUND(E298*G298,0)</f>
        <v>4307</v>
      </c>
      <c r="G298" s="480">
        <v>15</v>
      </c>
      <c r="H298" s="480"/>
      <c r="I298" s="478"/>
      <c r="J298" s="486"/>
      <c r="K298" s="478"/>
      <c r="L298" s="486"/>
      <c r="M298" s="526">
        <f>F298+I298+K298</f>
        <v>4307</v>
      </c>
      <c r="N298" s="485"/>
    </row>
    <row r="299" spans="2:14" ht="15.75" customHeight="1" thickBot="1" x14ac:dyDescent="0.25">
      <c r="B299" s="546"/>
      <c r="C299" s="484" t="s">
        <v>129</v>
      </c>
      <c r="D299" s="517"/>
      <c r="E299" s="486"/>
      <c r="F299" s="486"/>
      <c r="G299" s="493"/>
      <c r="H299" s="493"/>
      <c r="I299" s="486"/>
      <c r="J299" s="486"/>
      <c r="K299" s="486"/>
      <c r="L299" s="486"/>
      <c r="M299" s="526">
        <f>M298</f>
        <v>4307</v>
      </c>
      <c r="N299" s="491"/>
    </row>
    <row r="300" spans="2:14" ht="15.75" customHeight="1" thickBot="1" x14ac:dyDescent="0.25">
      <c r="C300" s="505"/>
      <c r="D300" s="470"/>
      <c r="E300" s="470"/>
      <c r="F300" s="470"/>
      <c r="G300" s="470"/>
      <c r="H300" s="470"/>
      <c r="I300" s="470"/>
      <c r="J300" s="470"/>
      <c r="K300" s="470"/>
      <c r="L300" s="516"/>
    </row>
    <row r="301" spans="2:14" ht="15.75" customHeight="1" x14ac:dyDescent="0.2">
      <c r="B301" s="718"/>
      <c r="C301" s="719"/>
      <c r="D301" s="704" t="s">
        <v>0</v>
      </c>
      <c r="E301" s="704"/>
      <c r="F301" s="704"/>
      <c r="G301" s="704"/>
      <c r="H301" s="704"/>
      <c r="I301" s="704"/>
      <c r="J301" s="704"/>
      <c r="K301" s="704"/>
      <c r="L301" s="704"/>
      <c r="M301" s="705"/>
      <c r="N301" s="474"/>
    </row>
    <row r="302" spans="2:14" ht="15.75" customHeight="1" x14ac:dyDescent="0.2">
      <c r="B302" s="720"/>
      <c r="C302" s="721"/>
      <c r="D302" s="706"/>
      <c r="E302" s="706"/>
      <c r="F302" s="706"/>
      <c r="G302" s="706"/>
      <c r="H302" s="706"/>
      <c r="I302" s="706"/>
      <c r="J302" s="706"/>
      <c r="K302" s="706"/>
      <c r="L302" s="706"/>
      <c r="M302" s="707"/>
      <c r="N302" s="475"/>
    </row>
    <row r="303" spans="2:14" ht="15.75" customHeight="1" x14ac:dyDescent="0.2">
      <c r="B303" s="720"/>
      <c r="C303" s="721"/>
      <c r="D303" s="708" t="str">
        <f>D293</f>
        <v>PAGO QUINCENAL DEL 01 AL 15 DE AGOSTO DE 2025</v>
      </c>
      <c r="E303" s="708"/>
      <c r="F303" s="708"/>
      <c r="G303" s="708"/>
      <c r="H303" s="708"/>
      <c r="I303" s="708"/>
      <c r="J303" s="708"/>
      <c r="K303" s="708"/>
      <c r="L303" s="708"/>
      <c r="M303" s="591"/>
      <c r="N303" s="475"/>
    </row>
    <row r="304" spans="2:14" ht="3.75" customHeight="1" thickBot="1" x14ac:dyDescent="0.25">
      <c r="B304" s="722"/>
      <c r="C304" s="723"/>
      <c r="D304" s="709"/>
      <c r="E304" s="709"/>
      <c r="F304" s="709"/>
      <c r="G304" s="709"/>
      <c r="H304" s="709"/>
      <c r="I304" s="709"/>
      <c r="J304" s="709"/>
      <c r="K304" s="709"/>
      <c r="L304" s="709"/>
      <c r="M304" s="593"/>
      <c r="N304" s="476"/>
    </row>
    <row r="305" spans="2:14" ht="15.75" customHeight="1" x14ac:dyDescent="0.2">
      <c r="B305" s="732" t="s">
        <v>2</v>
      </c>
      <c r="C305" s="729"/>
      <c r="D305" s="636" t="s">
        <v>233</v>
      </c>
      <c r="E305" s="712"/>
      <c r="F305" s="712"/>
      <c r="G305" s="712"/>
      <c r="H305" s="712"/>
      <c r="I305" s="712"/>
      <c r="J305" s="712"/>
      <c r="K305" s="712"/>
      <c r="L305" s="712"/>
      <c r="M305" s="637"/>
      <c r="N305" s="475"/>
    </row>
    <row r="306" spans="2:14" ht="5.25" customHeight="1" thickBot="1" x14ac:dyDescent="0.25">
      <c r="B306" s="733"/>
      <c r="C306" s="731"/>
      <c r="D306" s="592"/>
      <c r="E306" s="709"/>
      <c r="F306" s="709"/>
      <c r="G306" s="709"/>
      <c r="H306" s="709"/>
      <c r="I306" s="709"/>
      <c r="J306" s="709"/>
      <c r="K306" s="709"/>
      <c r="L306" s="709"/>
      <c r="M306" s="593"/>
      <c r="N306" s="476"/>
    </row>
    <row r="307" spans="2:14" ht="33.75" customHeight="1" thickBot="1" x14ac:dyDescent="0.25">
      <c r="B307" s="165" t="s">
        <v>11</v>
      </c>
      <c r="C307" s="458" t="s">
        <v>4</v>
      </c>
      <c r="D307" s="464" t="s">
        <v>13</v>
      </c>
      <c r="E307" s="465" t="s">
        <v>28</v>
      </c>
      <c r="F307" s="445" t="s">
        <v>5</v>
      </c>
      <c r="G307" s="445" t="s">
        <v>6</v>
      </c>
      <c r="H307" s="444" t="s">
        <v>7</v>
      </c>
      <c r="I307" s="457" t="s">
        <v>89</v>
      </c>
      <c r="J307" s="457" t="s">
        <v>8</v>
      </c>
      <c r="K307" s="445" t="s">
        <v>105</v>
      </c>
      <c r="L307" s="445" t="s">
        <v>215</v>
      </c>
      <c r="M307" s="445" t="s">
        <v>9</v>
      </c>
      <c r="N307" s="464" t="s">
        <v>10</v>
      </c>
    </row>
    <row r="308" spans="2:14" ht="15.75" customHeight="1" thickBot="1" x14ac:dyDescent="0.25">
      <c r="B308" s="546">
        <v>57</v>
      </c>
      <c r="C308" s="484" t="s">
        <v>234</v>
      </c>
      <c r="D308" s="547" t="s">
        <v>236</v>
      </c>
      <c r="E308" s="478">
        <v>319.2</v>
      </c>
      <c r="F308" s="486">
        <f>ROUND(E308*G308,0)</f>
        <v>4788</v>
      </c>
      <c r="G308" s="480">
        <v>15</v>
      </c>
      <c r="H308" s="480"/>
      <c r="I308" s="478"/>
      <c r="J308" s="486"/>
      <c r="K308" s="478"/>
      <c r="L308" s="486"/>
      <c r="M308" s="526">
        <f>F308+I308+K308</f>
        <v>4788</v>
      </c>
      <c r="N308" s="485"/>
    </row>
    <row r="309" spans="2:14" ht="15.75" customHeight="1" thickBot="1" x14ac:dyDescent="0.25">
      <c r="B309" s="546"/>
      <c r="C309" s="484" t="s">
        <v>129</v>
      </c>
      <c r="D309" s="517"/>
      <c r="E309" s="486"/>
      <c r="F309" s="486"/>
      <c r="G309" s="493"/>
      <c r="H309" s="493"/>
      <c r="I309" s="486"/>
      <c r="J309" s="486"/>
      <c r="K309" s="486"/>
      <c r="L309" s="486"/>
      <c r="M309" s="526">
        <f>M308</f>
        <v>4788</v>
      </c>
      <c r="N309" s="491"/>
    </row>
    <row r="310" spans="2:14" ht="15.75" customHeight="1" x14ac:dyDescent="0.2">
      <c r="B310" s="470"/>
      <c r="C310" s="471"/>
      <c r="E310" s="472"/>
      <c r="F310" s="472"/>
      <c r="G310" s="470"/>
      <c r="H310" s="470"/>
      <c r="I310" s="472"/>
      <c r="J310" s="472"/>
      <c r="K310" s="472"/>
      <c r="L310" s="472"/>
      <c r="M310" s="473"/>
    </row>
    <row r="311" spans="2:14" ht="15.75" customHeight="1" x14ac:dyDescent="0.2">
      <c r="C311" s="505"/>
      <c r="D311" s="470"/>
      <c r="E311" s="470"/>
      <c r="F311" s="470"/>
      <c r="G311" s="470"/>
      <c r="H311" s="470"/>
      <c r="I311" s="470"/>
      <c r="J311" s="470"/>
      <c r="K311" s="470"/>
      <c r="L311" s="516"/>
    </row>
    <row r="312" spans="2:14" ht="20.25" customHeight="1" thickBot="1" x14ac:dyDescent="0.25">
      <c r="C312" s="505"/>
      <c r="D312" s="470"/>
      <c r="E312" s="470"/>
      <c r="F312" s="470"/>
      <c r="G312" s="470"/>
      <c r="H312" s="470"/>
      <c r="I312" s="470"/>
      <c r="J312" s="470"/>
      <c r="K312" s="470"/>
      <c r="L312" s="516"/>
    </row>
    <row r="313" spans="2:14" ht="16.5" customHeight="1" x14ac:dyDescent="0.2">
      <c r="B313" s="718"/>
      <c r="C313" s="719"/>
      <c r="D313" s="755" t="s">
        <v>0</v>
      </c>
      <c r="E313" s="755"/>
      <c r="F313" s="755"/>
      <c r="G313" s="755"/>
      <c r="H313" s="755"/>
      <c r="I313" s="755"/>
      <c r="J313" s="755"/>
      <c r="K313" s="755"/>
      <c r="L313" s="755"/>
      <c r="M313" s="756"/>
      <c r="N313" s="474"/>
    </row>
    <row r="314" spans="2:14" ht="8.25" customHeight="1" x14ac:dyDescent="0.2">
      <c r="B314" s="720"/>
      <c r="C314" s="721"/>
      <c r="D314" s="757"/>
      <c r="E314" s="757"/>
      <c r="F314" s="757"/>
      <c r="G314" s="757"/>
      <c r="H314" s="757"/>
      <c r="I314" s="757"/>
      <c r="J314" s="757"/>
      <c r="K314" s="757"/>
      <c r="L314" s="757"/>
      <c r="M314" s="758"/>
      <c r="N314" s="475"/>
    </row>
    <row r="315" spans="2:14" ht="15" customHeight="1" x14ac:dyDescent="0.2">
      <c r="B315" s="720"/>
      <c r="C315" s="721"/>
      <c r="D315" s="708" t="str">
        <f>D272</f>
        <v>PAGO QUINCENAL DEL 01 AL 15 DE AGOSTO DE 2025</v>
      </c>
      <c r="E315" s="708"/>
      <c r="F315" s="708"/>
      <c r="G315" s="708"/>
      <c r="H315" s="708"/>
      <c r="I315" s="708"/>
      <c r="J315" s="708"/>
      <c r="K315" s="708"/>
      <c r="L315" s="708"/>
      <c r="M315" s="591"/>
      <c r="N315" s="475"/>
    </row>
    <row r="316" spans="2:14" ht="8.25" customHeight="1" thickBot="1" x14ac:dyDescent="0.25">
      <c r="B316" s="722"/>
      <c r="C316" s="723"/>
      <c r="D316" s="709"/>
      <c r="E316" s="709"/>
      <c r="F316" s="709"/>
      <c r="G316" s="709"/>
      <c r="H316" s="709"/>
      <c r="I316" s="709"/>
      <c r="J316" s="709"/>
      <c r="K316" s="709"/>
      <c r="L316" s="709"/>
      <c r="M316" s="593"/>
      <c r="N316" s="476"/>
    </row>
    <row r="317" spans="2:14" ht="15.75" customHeight="1" x14ac:dyDescent="0.2">
      <c r="B317" s="734" t="s">
        <v>2</v>
      </c>
      <c r="C317" s="736"/>
      <c r="D317" s="636" t="s">
        <v>176</v>
      </c>
      <c r="E317" s="712"/>
      <c r="F317" s="712"/>
      <c r="G317" s="712"/>
      <c r="H317" s="712"/>
      <c r="I317" s="712"/>
      <c r="J317" s="712"/>
      <c r="K317" s="712"/>
      <c r="L317" s="712"/>
      <c r="M317" s="637"/>
      <c r="N317" s="475"/>
    </row>
    <row r="318" spans="2:14" ht="12" customHeight="1" thickBot="1" x14ac:dyDescent="0.25">
      <c r="B318" s="733"/>
      <c r="C318" s="731"/>
      <c r="D318" s="592"/>
      <c r="E318" s="709"/>
      <c r="F318" s="709"/>
      <c r="G318" s="709"/>
      <c r="H318" s="709"/>
      <c r="I318" s="709"/>
      <c r="J318" s="709"/>
      <c r="K318" s="709"/>
      <c r="L318" s="709"/>
      <c r="M318" s="593"/>
      <c r="N318" s="476"/>
    </row>
    <row r="319" spans="2:14" ht="39.75" customHeight="1" thickBot="1" x14ac:dyDescent="0.25">
      <c r="B319" s="176" t="s">
        <v>11</v>
      </c>
      <c r="C319" s="456" t="s">
        <v>4</v>
      </c>
      <c r="D319" s="441" t="s">
        <v>13</v>
      </c>
      <c r="E319" s="463" t="s">
        <v>28</v>
      </c>
      <c r="F319" s="443" t="s">
        <v>136</v>
      </c>
      <c r="G319" s="443" t="s">
        <v>6</v>
      </c>
      <c r="H319" s="461" t="s">
        <v>7</v>
      </c>
      <c r="I319" s="461" t="s">
        <v>89</v>
      </c>
      <c r="J319" s="457" t="s">
        <v>8</v>
      </c>
      <c r="K319" s="445" t="s">
        <v>105</v>
      </c>
      <c r="L319" s="445" t="s">
        <v>215</v>
      </c>
      <c r="M319" s="443" t="s">
        <v>9</v>
      </c>
      <c r="N319" s="441" t="s">
        <v>10</v>
      </c>
    </row>
    <row r="320" spans="2:14" ht="38.25" customHeight="1" thickBot="1" x14ac:dyDescent="0.25">
      <c r="B320" s="456">
        <v>58</v>
      </c>
      <c r="C320" s="176" t="s">
        <v>174</v>
      </c>
      <c r="D320" s="250" t="s">
        <v>175</v>
      </c>
      <c r="E320" s="478">
        <v>260.43</v>
      </c>
      <c r="F320" s="478">
        <f>ROUND(E320*G320,0)</f>
        <v>3906</v>
      </c>
      <c r="G320" s="480">
        <v>15</v>
      </c>
      <c r="H320" s="480"/>
      <c r="I320" s="486"/>
      <c r="J320" s="498">
        <v>0</v>
      </c>
      <c r="K320" s="508">
        <f>ROUND((E320*2)*J320,0)</f>
        <v>0</v>
      </c>
      <c r="L320" s="508"/>
      <c r="M320" s="539">
        <f>F320+I320+K320</f>
        <v>3906</v>
      </c>
      <c r="N320" s="491"/>
    </row>
    <row r="321" spans="2:14" ht="12" thickBot="1" x14ac:dyDescent="0.25">
      <c r="B321" s="513"/>
      <c r="C321" s="175" t="s">
        <v>129</v>
      </c>
      <c r="D321" s="737"/>
      <c r="E321" s="738"/>
      <c r="F321" s="738"/>
      <c r="G321" s="738"/>
      <c r="H321" s="738"/>
      <c r="I321" s="738"/>
      <c r="J321" s="738"/>
      <c r="K321" s="739"/>
      <c r="L321" s="514"/>
      <c r="M321" s="543">
        <f>M320</f>
        <v>3906</v>
      </c>
      <c r="N321" s="491"/>
    </row>
    <row r="322" spans="2:14" ht="12" thickBot="1" x14ac:dyDescent="0.25">
      <c r="B322" s="504"/>
      <c r="C322" s="541"/>
      <c r="D322" s="506"/>
      <c r="E322" s="506"/>
      <c r="F322" s="506"/>
      <c r="G322" s="506"/>
      <c r="H322" s="506"/>
      <c r="I322" s="506"/>
      <c r="J322" s="506"/>
      <c r="K322" s="506"/>
      <c r="L322" s="506"/>
      <c r="M322" s="542"/>
    </row>
    <row r="323" spans="2:14" ht="15" customHeight="1" thickBot="1" x14ac:dyDescent="0.25">
      <c r="B323" s="513"/>
      <c r="C323" s="484" t="s">
        <v>108</v>
      </c>
      <c r="D323" s="513"/>
      <c r="E323" s="548"/>
      <c r="F323" s="548">
        <f>SUM(F1:F322)</f>
        <v>304164</v>
      </c>
      <c r="G323" s="548"/>
      <c r="H323" s="549"/>
      <c r="I323" s="548">
        <f>SUM(I1:I322)</f>
        <v>11717</v>
      </c>
      <c r="J323" s="550">
        <f>SUM(J1:J322)</f>
        <v>1</v>
      </c>
      <c r="K323" s="548">
        <f>SUM(K1:K322)</f>
        <v>1877</v>
      </c>
      <c r="L323" s="548">
        <f>SUM(L10:L320)</f>
        <v>2000</v>
      </c>
      <c r="M323" s="555">
        <f>M321+M289+M278+M257+M246+M235+M224+M213+M196+M186+M169+M157+M139+M127+M111+M101+M72+M40+M19+M309+M299+M268</f>
        <v>315758</v>
      </c>
      <c r="N323" s="485"/>
    </row>
    <row r="324" spans="2:14" ht="15" customHeight="1" x14ac:dyDescent="0.2">
      <c r="C324" s="471"/>
      <c r="E324" s="510"/>
      <c r="F324" s="510"/>
      <c r="G324" s="510"/>
      <c r="H324" s="551"/>
      <c r="I324" s="510"/>
      <c r="J324" s="552"/>
      <c r="K324" s="510"/>
      <c r="L324" s="510"/>
    </row>
    <row r="325" spans="2:14" ht="15" customHeight="1" x14ac:dyDescent="0.2">
      <c r="C325" s="471"/>
      <c r="E325" s="510"/>
      <c r="F325" s="510"/>
      <c r="G325" s="510"/>
      <c r="H325" s="551"/>
      <c r="I325" s="510"/>
      <c r="J325" s="552"/>
      <c r="K325" s="510"/>
      <c r="L325" s="510"/>
    </row>
    <row r="326" spans="2:14" ht="15.75" customHeight="1" x14ac:dyDescent="0.2">
      <c r="C326" s="471" t="s">
        <v>125</v>
      </c>
      <c r="D326" s="553">
        <f>F323</f>
        <v>304164</v>
      </c>
      <c r="F326" s="518"/>
    </row>
    <row r="327" spans="2:14" ht="15" customHeight="1" x14ac:dyDescent="0.2">
      <c r="C327" s="471" t="s">
        <v>7</v>
      </c>
      <c r="D327" s="553">
        <f>I323</f>
        <v>11717</v>
      </c>
      <c r="L327" s="516"/>
      <c r="M327" s="510"/>
    </row>
    <row r="328" spans="2:14" ht="15.75" customHeight="1" x14ac:dyDescent="0.2">
      <c r="C328" s="471" t="s">
        <v>126</v>
      </c>
      <c r="D328" s="553">
        <f>K323</f>
        <v>1877</v>
      </c>
      <c r="L328" s="516"/>
      <c r="M328" s="564">
        <f>M323</f>
        <v>315758</v>
      </c>
    </row>
    <row r="329" spans="2:14" ht="15" customHeight="1" x14ac:dyDescent="0.2">
      <c r="C329" s="471" t="s">
        <v>215</v>
      </c>
      <c r="D329" s="553">
        <f>L323</f>
        <v>2000</v>
      </c>
    </row>
    <row r="330" spans="2:14" ht="15.75" customHeight="1" x14ac:dyDescent="0.2">
      <c r="C330" s="471" t="s">
        <v>127</v>
      </c>
      <c r="D330" s="553">
        <f>D328+D327+D326-D329</f>
        <v>315758</v>
      </c>
    </row>
    <row r="332" spans="2:14" x14ac:dyDescent="0.2">
      <c r="F332" s="510"/>
    </row>
    <row r="333" spans="2:14" x14ac:dyDescent="0.2">
      <c r="F333" s="510"/>
    </row>
    <row r="334" spans="2:14" x14ac:dyDescent="0.2">
      <c r="M334" s="469" t="s">
        <v>137</v>
      </c>
    </row>
    <row r="339" spans="6:6" x14ac:dyDescent="0.2">
      <c r="F339" s="554"/>
    </row>
    <row r="385" ht="15" customHeight="1" x14ac:dyDescent="0.2"/>
    <row r="386" ht="15" customHeight="1" x14ac:dyDescent="0.2"/>
    <row r="387" ht="15" customHeight="1" x14ac:dyDescent="0.2"/>
    <row r="388" ht="15.75" customHeight="1" x14ac:dyDescent="0.2"/>
    <row r="389" ht="15" customHeight="1" x14ac:dyDescent="0.2"/>
    <row r="390" ht="43.5" customHeight="1" x14ac:dyDescent="0.2"/>
    <row r="391" ht="25.5" customHeight="1" x14ac:dyDescent="0.2"/>
    <row r="401" ht="15" customHeight="1" x14ac:dyDescent="0.2"/>
    <row r="402" ht="15.75" customHeight="1" x14ac:dyDescent="0.2"/>
  </sheetData>
  <mergeCells count="125">
    <mergeCell ref="B313:C316"/>
    <mergeCell ref="D313:M314"/>
    <mergeCell ref="D315:M316"/>
    <mergeCell ref="B317:C318"/>
    <mergeCell ref="D317:M318"/>
    <mergeCell ref="D321:K321"/>
    <mergeCell ref="B295:C296"/>
    <mergeCell ref="D295:M296"/>
    <mergeCell ref="B301:C304"/>
    <mergeCell ref="D301:M302"/>
    <mergeCell ref="D303:M304"/>
    <mergeCell ref="B305:C306"/>
    <mergeCell ref="D305:M306"/>
    <mergeCell ref="B281:C284"/>
    <mergeCell ref="D281:M282"/>
    <mergeCell ref="D283:M284"/>
    <mergeCell ref="B285:C286"/>
    <mergeCell ref="D285:M286"/>
    <mergeCell ref="B291:C294"/>
    <mergeCell ref="D291:M292"/>
    <mergeCell ref="D293:M294"/>
    <mergeCell ref="B270:C273"/>
    <mergeCell ref="D270:M271"/>
    <mergeCell ref="D272:M273"/>
    <mergeCell ref="B274:C275"/>
    <mergeCell ref="D274:M275"/>
    <mergeCell ref="D278:K278"/>
    <mergeCell ref="B259:C262"/>
    <mergeCell ref="D259:M260"/>
    <mergeCell ref="D261:M262"/>
    <mergeCell ref="B263:C264"/>
    <mergeCell ref="D263:M264"/>
    <mergeCell ref="B249:C252"/>
    <mergeCell ref="D249:M250"/>
    <mergeCell ref="D251:M252"/>
    <mergeCell ref="B253:C254"/>
    <mergeCell ref="D253:M254"/>
    <mergeCell ref="D257:K257"/>
    <mergeCell ref="B238:C241"/>
    <mergeCell ref="D238:M239"/>
    <mergeCell ref="D240:M241"/>
    <mergeCell ref="B242:C243"/>
    <mergeCell ref="D242:M243"/>
    <mergeCell ref="D246:K246"/>
    <mergeCell ref="B227:C230"/>
    <mergeCell ref="D227:M228"/>
    <mergeCell ref="D229:M230"/>
    <mergeCell ref="B231:C232"/>
    <mergeCell ref="D231:M232"/>
    <mergeCell ref="D235:K235"/>
    <mergeCell ref="B216:C219"/>
    <mergeCell ref="D216:M217"/>
    <mergeCell ref="D218:M219"/>
    <mergeCell ref="B220:C221"/>
    <mergeCell ref="D220:M221"/>
    <mergeCell ref="D224:K224"/>
    <mergeCell ref="B205:C208"/>
    <mergeCell ref="D205:M206"/>
    <mergeCell ref="D207:M208"/>
    <mergeCell ref="B209:C210"/>
    <mergeCell ref="D209:M210"/>
    <mergeCell ref="D213:K213"/>
    <mergeCell ref="B188:C191"/>
    <mergeCell ref="D188:M189"/>
    <mergeCell ref="D190:M191"/>
    <mergeCell ref="B192:C193"/>
    <mergeCell ref="D192:M193"/>
    <mergeCell ref="D196:K196"/>
    <mergeCell ref="B176:C179"/>
    <mergeCell ref="D176:M177"/>
    <mergeCell ref="D178:M179"/>
    <mergeCell ref="B180:C181"/>
    <mergeCell ref="D180:M181"/>
    <mergeCell ref="D186:K186"/>
    <mergeCell ref="B160:C163"/>
    <mergeCell ref="D160:M161"/>
    <mergeCell ref="D162:M163"/>
    <mergeCell ref="B164:C165"/>
    <mergeCell ref="D164:M165"/>
    <mergeCell ref="D169:K169"/>
    <mergeCell ref="B134:C135"/>
    <mergeCell ref="D134:M135"/>
    <mergeCell ref="B146:C149"/>
    <mergeCell ref="D146:M147"/>
    <mergeCell ref="D148:M149"/>
    <mergeCell ref="B150:C151"/>
    <mergeCell ref="D150:M151"/>
    <mergeCell ref="B122:C123"/>
    <mergeCell ref="D122:M123"/>
    <mergeCell ref="D127:K127"/>
    <mergeCell ref="B130:C133"/>
    <mergeCell ref="D130:M131"/>
    <mergeCell ref="D132:M133"/>
    <mergeCell ref="B107:C108"/>
    <mergeCell ref="D107:M108"/>
    <mergeCell ref="D111:K111"/>
    <mergeCell ref="B118:C121"/>
    <mergeCell ref="D118:M119"/>
    <mergeCell ref="D120:M121"/>
    <mergeCell ref="B89:C92"/>
    <mergeCell ref="D89:M90"/>
    <mergeCell ref="D91:M92"/>
    <mergeCell ref="B93:C94"/>
    <mergeCell ref="D93:M94"/>
    <mergeCell ref="B103:C106"/>
    <mergeCell ref="D103:M104"/>
    <mergeCell ref="D105:M106"/>
    <mergeCell ref="B54:C57"/>
    <mergeCell ref="D54:M55"/>
    <mergeCell ref="D56:M57"/>
    <mergeCell ref="B58:C59"/>
    <mergeCell ref="D58:M59"/>
    <mergeCell ref="D72:K72"/>
    <mergeCell ref="B27:C30"/>
    <mergeCell ref="D27:M28"/>
    <mergeCell ref="D29:M30"/>
    <mergeCell ref="B31:C32"/>
    <mergeCell ref="D31:M32"/>
    <mergeCell ref="D40:K40"/>
    <mergeCell ref="B3:C6"/>
    <mergeCell ref="D3:M4"/>
    <mergeCell ref="D5:M6"/>
    <mergeCell ref="B7:C8"/>
    <mergeCell ref="D7:M8"/>
    <mergeCell ref="D19:K19"/>
  </mergeCells>
  <pageMargins left="0.7" right="0.7" top="0.75" bottom="0.75" header="0.3" footer="0.3"/>
  <pageSetup paperSize="256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20"/>
  <sheetViews>
    <sheetView topLeftCell="A135" workbookViewId="0">
      <selection activeCell="C69" sqref="C69"/>
    </sheetView>
  </sheetViews>
  <sheetFormatPr baseColWidth="10" defaultColWidth="11.42578125" defaultRowHeight="11.25" x14ac:dyDescent="0.2"/>
  <cols>
    <col min="1" max="1" width="1.28515625" style="469" customWidth="1"/>
    <col min="2" max="2" width="3.140625" style="469" customWidth="1"/>
    <col min="3" max="3" width="24.140625" style="469" customWidth="1"/>
    <col min="4" max="4" width="13.7109375" style="469" customWidth="1"/>
    <col min="5" max="5" width="7.5703125" style="469" customWidth="1"/>
    <col min="6" max="6" width="11.28515625" style="469" customWidth="1"/>
    <col min="7" max="7" width="4.42578125" style="469" customWidth="1"/>
    <col min="8" max="8" width="5.7109375" style="469" customWidth="1"/>
    <col min="9" max="9" width="9.85546875" style="469" customWidth="1"/>
    <col min="10" max="10" width="5.140625" style="469" customWidth="1"/>
    <col min="11" max="11" width="8.7109375" style="469" customWidth="1"/>
    <col min="12" max="12" width="9" style="469" customWidth="1"/>
    <col min="13" max="13" width="11.140625" style="469" customWidth="1"/>
    <col min="14" max="14" width="32.28515625" style="469" customWidth="1"/>
    <col min="15" max="15" width="27.140625" style="469" customWidth="1"/>
    <col min="16" max="16" width="11.42578125" style="469"/>
    <col min="17" max="17" width="13.140625" style="469" bestFit="1" customWidth="1"/>
    <col min="18" max="16384" width="11.42578125" style="469"/>
  </cols>
  <sheetData>
    <row r="1" spans="2:14" ht="18" customHeight="1" x14ac:dyDescent="0.2">
      <c r="B1" s="470"/>
      <c r="C1" s="471"/>
      <c r="E1" s="472"/>
      <c r="F1" s="472"/>
      <c r="G1" s="470"/>
      <c r="H1" s="470"/>
      <c r="I1" s="472"/>
      <c r="J1" s="472"/>
      <c r="K1" s="472"/>
      <c r="L1" s="473"/>
    </row>
    <row r="2" spans="2:14" ht="7.5" customHeight="1" thickBot="1" x14ac:dyDescent="0.25"/>
    <row r="3" spans="2:14" x14ac:dyDescent="0.2">
      <c r="B3" s="718"/>
      <c r="C3" s="719"/>
      <c r="D3" s="755" t="s">
        <v>0</v>
      </c>
      <c r="E3" s="755"/>
      <c r="F3" s="755"/>
      <c r="G3" s="755"/>
      <c r="H3" s="755"/>
      <c r="I3" s="755"/>
      <c r="J3" s="755"/>
      <c r="K3" s="755"/>
      <c r="L3" s="755"/>
      <c r="M3" s="756"/>
      <c r="N3" s="474"/>
    </row>
    <row r="4" spans="2:14" x14ac:dyDescent="0.2">
      <c r="B4" s="720"/>
      <c r="C4" s="721"/>
      <c r="D4" s="757"/>
      <c r="E4" s="757"/>
      <c r="F4" s="757"/>
      <c r="G4" s="757"/>
      <c r="H4" s="757"/>
      <c r="I4" s="757"/>
      <c r="J4" s="757"/>
      <c r="K4" s="757"/>
      <c r="L4" s="757"/>
      <c r="M4" s="758"/>
      <c r="N4" s="475"/>
    </row>
    <row r="5" spans="2:14" x14ac:dyDescent="0.2">
      <c r="B5" s="720"/>
      <c r="C5" s="721"/>
      <c r="D5" s="759" t="s">
        <v>248</v>
      </c>
      <c r="E5" s="759"/>
      <c r="F5" s="759"/>
      <c r="G5" s="759"/>
      <c r="H5" s="759"/>
      <c r="I5" s="759"/>
      <c r="J5" s="759"/>
      <c r="K5" s="759"/>
      <c r="L5" s="759"/>
      <c r="M5" s="760"/>
      <c r="N5" s="475"/>
    </row>
    <row r="6" spans="2:14" ht="23.25" customHeight="1" thickBot="1" x14ac:dyDescent="0.25">
      <c r="B6" s="722"/>
      <c r="C6" s="723"/>
      <c r="D6" s="761"/>
      <c r="E6" s="761"/>
      <c r="F6" s="761"/>
      <c r="G6" s="761"/>
      <c r="H6" s="761"/>
      <c r="I6" s="761"/>
      <c r="J6" s="761"/>
      <c r="K6" s="761"/>
      <c r="L6" s="761"/>
      <c r="M6" s="762"/>
      <c r="N6" s="476"/>
    </row>
    <row r="7" spans="2:14" x14ac:dyDescent="0.2">
      <c r="B7" s="732" t="s">
        <v>2</v>
      </c>
      <c r="C7" s="729"/>
      <c r="D7" s="763" t="s">
        <v>15</v>
      </c>
      <c r="E7" s="764"/>
      <c r="F7" s="764"/>
      <c r="G7" s="764"/>
      <c r="H7" s="764"/>
      <c r="I7" s="764"/>
      <c r="J7" s="764"/>
      <c r="K7" s="764"/>
      <c r="L7" s="764"/>
      <c r="M7" s="765"/>
      <c r="N7" s="475"/>
    </row>
    <row r="8" spans="2:14" ht="12" thickBot="1" x14ac:dyDescent="0.25">
      <c r="B8" s="733"/>
      <c r="C8" s="731"/>
      <c r="D8" s="766"/>
      <c r="E8" s="761"/>
      <c r="F8" s="761"/>
      <c r="G8" s="761"/>
      <c r="H8" s="761"/>
      <c r="I8" s="761"/>
      <c r="J8" s="761"/>
      <c r="K8" s="761"/>
      <c r="L8" s="761"/>
      <c r="M8" s="762"/>
      <c r="N8" s="476"/>
    </row>
    <row r="9" spans="2:14" ht="45.75" thickBot="1" x14ac:dyDescent="0.25">
      <c r="B9" s="165" t="s">
        <v>11</v>
      </c>
      <c r="C9" s="458" t="s">
        <v>4</v>
      </c>
      <c r="D9" s="441" t="s">
        <v>13</v>
      </c>
      <c r="E9" s="442" t="s">
        <v>28</v>
      </c>
      <c r="F9" s="444" t="s">
        <v>5</v>
      </c>
      <c r="G9" s="459" t="s">
        <v>6</v>
      </c>
      <c r="H9" s="444" t="s">
        <v>7</v>
      </c>
      <c r="I9" s="457" t="s">
        <v>89</v>
      </c>
      <c r="J9" s="457" t="s">
        <v>8</v>
      </c>
      <c r="K9" s="445" t="s">
        <v>105</v>
      </c>
      <c r="L9" s="445" t="s">
        <v>215</v>
      </c>
      <c r="M9" s="444" t="s">
        <v>9</v>
      </c>
      <c r="N9" s="460" t="s">
        <v>10</v>
      </c>
    </row>
    <row r="10" spans="2:14" ht="23.25" thickBot="1" x14ac:dyDescent="0.25">
      <c r="B10" s="441">
        <v>2</v>
      </c>
      <c r="C10" s="477" t="s">
        <v>90</v>
      </c>
      <c r="D10" s="466" t="s">
        <v>16</v>
      </c>
      <c r="E10" s="478">
        <v>319.2</v>
      </c>
      <c r="F10" s="478">
        <f t="shared" ref="F10:F18" si="0">ROUND(E10*G10,0)</f>
        <v>4788</v>
      </c>
      <c r="G10" s="479">
        <v>15</v>
      </c>
      <c r="H10" s="480">
        <v>0</v>
      </c>
      <c r="I10" s="481">
        <f>ROUND((E10/4)*H10,0)</f>
        <v>0</v>
      </c>
      <c r="J10" s="478"/>
      <c r="K10" s="482"/>
      <c r="L10" s="478"/>
      <c r="M10" s="478">
        <f t="shared" ref="M10:M18" si="1">F10+I10+K10</f>
        <v>4788</v>
      </c>
      <c r="N10" s="483"/>
    </row>
    <row r="11" spans="2:14" ht="30" customHeight="1" thickBot="1" x14ac:dyDescent="0.25">
      <c r="B11" s="441">
        <v>3</v>
      </c>
      <c r="C11" s="484" t="s">
        <v>19</v>
      </c>
      <c r="D11" s="485" t="s">
        <v>20</v>
      </c>
      <c r="E11" s="478">
        <v>265.33</v>
      </c>
      <c r="F11" s="486">
        <f t="shared" si="0"/>
        <v>3980</v>
      </c>
      <c r="G11" s="480">
        <v>15</v>
      </c>
      <c r="H11" s="480">
        <v>0</v>
      </c>
      <c r="I11" s="478"/>
      <c r="J11" s="478"/>
      <c r="K11" s="482"/>
      <c r="L11" s="478"/>
      <c r="M11" s="478">
        <f t="shared" si="1"/>
        <v>3980</v>
      </c>
      <c r="N11" s="485"/>
    </row>
    <row r="12" spans="2:14" ht="30" customHeight="1" thickBot="1" x14ac:dyDescent="0.25">
      <c r="B12" s="487">
        <v>4</v>
      </c>
      <c r="C12" s="484" t="s">
        <v>187</v>
      </c>
      <c r="D12" s="485" t="s">
        <v>20</v>
      </c>
      <c r="E12" s="478">
        <v>266.66000000000003</v>
      </c>
      <c r="F12" s="486">
        <f t="shared" si="0"/>
        <v>4000</v>
      </c>
      <c r="G12" s="480">
        <v>15</v>
      </c>
      <c r="H12" s="488">
        <v>18</v>
      </c>
      <c r="I12" s="481">
        <f t="shared" ref="I12:I18" si="2">ROUND((E12/4)*H12,0)</f>
        <v>1200</v>
      </c>
      <c r="J12" s="489"/>
      <c r="K12" s="490"/>
      <c r="L12" s="489"/>
      <c r="M12" s="489">
        <f t="shared" si="1"/>
        <v>5200</v>
      </c>
      <c r="N12" s="491"/>
    </row>
    <row r="13" spans="2:14" ht="30" customHeight="1" thickBot="1" x14ac:dyDescent="0.25">
      <c r="B13" s="456">
        <v>5</v>
      </c>
      <c r="C13" s="175" t="s">
        <v>21</v>
      </c>
      <c r="D13" s="485" t="s">
        <v>20</v>
      </c>
      <c r="E13" s="492">
        <v>265.33</v>
      </c>
      <c r="F13" s="478">
        <f t="shared" si="0"/>
        <v>3980</v>
      </c>
      <c r="G13" s="493">
        <v>15</v>
      </c>
      <c r="H13" s="480">
        <v>18</v>
      </c>
      <c r="I13" s="481">
        <f t="shared" si="2"/>
        <v>1194</v>
      </c>
      <c r="J13" s="478"/>
      <c r="K13" s="482"/>
      <c r="L13" s="478"/>
      <c r="M13" s="478">
        <f t="shared" si="1"/>
        <v>5174</v>
      </c>
      <c r="N13" s="491"/>
    </row>
    <row r="14" spans="2:14" ht="30" customHeight="1" thickBot="1" x14ac:dyDescent="0.25">
      <c r="B14" s="456">
        <v>6</v>
      </c>
      <c r="C14" s="175" t="s">
        <v>192</v>
      </c>
      <c r="D14" s="485" t="s">
        <v>20</v>
      </c>
      <c r="E14" s="492">
        <v>400</v>
      </c>
      <c r="F14" s="478">
        <f t="shared" si="0"/>
        <v>6000</v>
      </c>
      <c r="G14" s="493">
        <v>15</v>
      </c>
      <c r="H14" s="480">
        <v>0</v>
      </c>
      <c r="I14" s="481">
        <f t="shared" si="2"/>
        <v>0</v>
      </c>
      <c r="J14" s="478"/>
      <c r="K14" s="482"/>
      <c r="L14" s="478"/>
      <c r="M14" s="478">
        <f t="shared" si="1"/>
        <v>6000</v>
      </c>
      <c r="N14" s="491"/>
    </row>
    <row r="15" spans="2:14" ht="30" customHeight="1" thickBot="1" x14ac:dyDescent="0.25">
      <c r="B15" s="456">
        <v>7</v>
      </c>
      <c r="C15" s="175" t="s">
        <v>193</v>
      </c>
      <c r="D15" s="485" t="s">
        <v>20</v>
      </c>
      <c r="E15" s="492">
        <v>287.17</v>
      </c>
      <c r="F15" s="478">
        <f t="shared" si="0"/>
        <v>4308</v>
      </c>
      <c r="G15" s="493">
        <v>15</v>
      </c>
      <c r="H15" s="480">
        <v>0</v>
      </c>
      <c r="I15" s="481">
        <f t="shared" si="2"/>
        <v>0</v>
      </c>
      <c r="J15" s="478"/>
      <c r="K15" s="482"/>
      <c r="L15" s="478"/>
      <c r="M15" s="478">
        <f>F15+I15+K15</f>
        <v>4308</v>
      </c>
      <c r="N15" s="491"/>
    </row>
    <row r="16" spans="2:14" ht="30.75" customHeight="1" thickBot="1" x14ac:dyDescent="0.25">
      <c r="B16" s="441">
        <v>8</v>
      </c>
      <c r="C16" s="175" t="s">
        <v>181</v>
      </c>
      <c r="D16" s="494" t="s">
        <v>182</v>
      </c>
      <c r="E16" s="492">
        <v>320</v>
      </c>
      <c r="F16" s="478">
        <f t="shared" si="0"/>
        <v>4800</v>
      </c>
      <c r="G16" s="493">
        <v>15</v>
      </c>
      <c r="H16" s="480">
        <v>18</v>
      </c>
      <c r="I16" s="481">
        <f t="shared" si="2"/>
        <v>1440</v>
      </c>
      <c r="J16" s="478"/>
      <c r="K16" s="482"/>
      <c r="L16" s="478"/>
      <c r="M16" s="478">
        <f t="shared" si="1"/>
        <v>6240</v>
      </c>
      <c r="N16" s="485"/>
    </row>
    <row r="17" spans="2:14" ht="33.75" customHeight="1" thickBot="1" x14ac:dyDescent="0.25">
      <c r="B17" s="487">
        <v>9</v>
      </c>
      <c r="C17" s="495" t="s">
        <v>22</v>
      </c>
      <c r="D17" s="496" t="s">
        <v>23</v>
      </c>
      <c r="E17" s="497">
        <f>5075.2/15</f>
        <v>338.34666666666664</v>
      </c>
      <c r="F17" s="478">
        <f t="shared" si="0"/>
        <v>5075</v>
      </c>
      <c r="G17" s="470">
        <v>15</v>
      </c>
      <c r="H17" s="488">
        <v>18</v>
      </c>
      <c r="I17" s="481">
        <f t="shared" si="2"/>
        <v>1523</v>
      </c>
      <c r="J17" s="498">
        <v>1</v>
      </c>
      <c r="K17" s="508">
        <f>ROUND((E17*2)*J17,0)</f>
        <v>677</v>
      </c>
      <c r="L17" s="500"/>
      <c r="M17" s="489">
        <f>F17+I17+K17</f>
        <v>7275</v>
      </c>
      <c r="N17" s="501"/>
    </row>
    <row r="18" spans="2:14" ht="30" customHeight="1" thickBot="1" x14ac:dyDescent="0.25">
      <c r="B18" s="456">
        <v>10</v>
      </c>
      <c r="C18" s="175" t="s">
        <v>24</v>
      </c>
      <c r="D18" s="494" t="s">
        <v>25</v>
      </c>
      <c r="E18" s="478">
        <v>319.2</v>
      </c>
      <c r="F18" s="478">
        <f t="shared" si="0"/>
        <v>4788</v>
      </c>
      <c r="G18" s="493">
        <v>15</v>
      </c>
      <c r="H18" s="480">
        <v>10</v>
      </c>
      <c r="I18" s="481">
        <f t="shared" si="2"/>
        <v>798</v>
      </c>
      <c r="J18" s="478"/>
      <c r="K18" s="482"/>
      <c r="L18" s="478"/>
      <c r="M18" s="478">
        <f t="shared" si="1"/>
        <v>5586</v>
      </c>
      <c r="N18" s="491"/>
    </row>
    <row r="19" spans="2:14" ht="21" customHeight="1" thickBot="1" x14ac:dyDescent="0.25">
      <c r="B19" s="456"/>
      <c r="C19" s="175" t="s">
        <v>129</v>
      </c>
      <c r="D19" s="685"/>
      <c r="E19" s="686"/>
      <c r="F19" s="686"/>
      <c r="G19" s="686"/>
      <c r="H19" s="686"/>
      <c r="I19" s="686"/>
      <c r="J19" s="686"/>
      <c r="K19" s="686"/>
      <c r="L19" s="502"/>
      <c r="M19" s="503">
        <f>SUM(M10:M18)</f>
        <v>48551</v>
      </c>
      <c r="N19" s="491"/>
    </row>
    <row r="20" spans="2:14" ht="21" customHeight="1" x14ac:dyDescent="0.2">
      <c r="B20" s="504"/>
      <c r="C20" s="505"/>
      <c r="D20" s="506"/>
      <c r="E20" s="506"/>
      <c r="F20" s="506"/>
      <c r="G20" s="506"/>
      <c r="H20" s="506"/>
      <c r="I20" s="506"/>
      <c r="J20" s="506"/>
      <c r="K20" s="506"/>
      <c r="L20" s="506"/>
      <c r="M20" s="473"/>
    </row>
    <row r="21" spans="2:14" ht="21" customHeight="1" x14ac:dyDescent="0.2">
      <c r="B21" s="504"/>
      <c r="C21" s="505"/>
      <c r="D21" s="506"/>
      <c r="E21" s="506"/>
      <c r="F21" s="506"/>
      <c r="G21" s="506"/>
      <c r="H21" s="506"/>
      <c r="I21" s="506"/>
      <c r="J21" s="506"/>
      <c r="K21" s="506"/>
      <c r="L21" s="506"/>
      <c r="M21" s="473"/>
    </row>
    <row r="22" spans="2:14" ht="21" customHeight="1" x14ac:dyDescent="0.2"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473"/>
    </row>
    <row r="23" spans="2:14" ht="21" customHeight="1" thickBot="1" x14ac:dyDescent="0.25">
      <c r="B23" s="504"/>
      <c r="C23" s="505"/>
      <c r="D23" s="506"/>
      <c r="E23" s="506"/>
      <c r="F23" s="506"/>
      <c r="G23" s="506"/>
      <c r="H23" s="506"/>
      <c r="I23" s="506"/>
      <c r="J23" s="506"/>
      <c r="K23" s="506"/>
      <c r="L23" s="506"/>
      <c r="M23" s="473"/>
    </row>
    <row r="24" spans="2:14" ht="7.5" hidden="1" customHeight="1" x14ac:dyDescent="0.2">
      <c r="B24" s="504"/>
      <c r="C24" s="505"/>
      <c r="D24" s="506"/>
      <c r="E24" s="506"/>
      <c r="F24" s="506"/>
      <c r="G24" s="506"/>
      <c r="H24" s="506"/>
      <c r="I24" s="506"/>
      <c r="J24" s="506"/>
      <c r="K24" s="506"/>
      <c r="L24" s="473"/>
    </row>
    <row r="25" spans="2:14" ht="6" hidden="1" customHeight="1" x14ac:dyDescent="0.2">
      <c r="B25" s="504"/>
      <c r="C25" s="505"/>
      <c r="D25" s="506"/>
      <c r="E25" s="506"/>
      <c r="F25" s="506"/>
      <c r="G25" s="506"/>
      <c r="H25" s="506"/>
      <c r="I25" s="506"/>
      <c r="J25" s="506"/>
      <c r="K25" s="506"/>
      <c r="L25" s="473"/>
    </row>
    <row r="26" spans="2:14" ht="3.75" hidden="1" customHeight="1" x14ac:dyDescent="0.2">
      <c r="F26" s="472"/>
    </row>
    <row r="27" spans="2:14" x14ac:dyDescent="0.2">
      <c r="B27" s="718"/>
      <c r="C27" s="719"/>
      <c r="D27" s="704" t="s">
        <v>0</v>
      </c>
      <c r="E27" s="704"/>
      <c r="F27" s="704"/>
      <c r="G27" s="704"/>
      <c r="H27" s="704"/>
      <c r="I27" s="704"/>
      <c r="J27" s="704"/>
      <c r="K27" s="704"/>
      <c r="L27" s="704"/>
      <c r="M27" s="705"/>
      <c r="N27" s="474"/>
    </row>
    <row r="28" spans="2:14" ht="6.75" customHeight="1" x14ac:dyDescent="0.2">
      <c r="B28" s="720"/>
      <c r="C28" s="721"/>
      <c r="D28" s="706"/>
      <c r="E28" s="706"/>
      <c r="F28" s="706"/>
      <c r="G28" s="706"/>
      <c r="H28" s="706"/>
      <c r="I28" s="706"/>
      <c r="J28" s="706"/>
      <c r="K28" s="706"/>
      <c r="L28" s="706"/>
      <c r="M28" s="707"/>
      <c r="N28" s="475"/>
    </row>
    <row r="29" spans="2:14" x14ac:dyDescent="0.2">
      <c r="B29" s="720"/>
      <c r="C29" s="721"/>
      <c r="D29" s="708" t="str">
        <f>D5</f>
        <v>PAGO QUINCENAL DEL 16 AL 31 DE AGOSTO DE 2025</v>
      </c>
      <c r="E29" s="708"/>
      <c r="F29" s="708"/>
      <c r="G29" s="708"/>
      <c r="H29" s="708"/>
      <c r="I29" s="708"/>
      <c r="J29" s="708"/>
      <c r="K29" s="708"/>
      <c r="L29" s="708"/>
      <c r="M29" s="591"/>
      <c r="N29" s="475"/>
    </row>
    <row r="30" spans="2:14" ht="3.75" customHeight="1" thickBot="1" x14ac:dyDescent="0.25">
      <c r="B30" s="722"/>
      <c r="C30" s="723"/>
      <c r="D30" s="709"/>
      <c r="E30" s="709"/>
      <c r="F30" s="709"/>
      <c r="G30" s="709"/>
      <c r="H30" s="709"/>
      <c r="I30" s="709"/>
      <c r="J30" s="709"/>
      <c r="K30" s="709"/>
      <c r="L30" s="709"/>
      <c r="M30" s="593"/>
      <c r="N30" s="476"/>
    </row>
    <row r="31" spans="2:14" x14ac:dyDescent="0.2">
      <c r="B31" s="732" t="s">
        <v>2</v>
      </c>
      <c r="C31" s="729"/>
      <c r="D31" s="636" t="s">
        <v>26</v>
      </c>
      <c r="E31" s="712"/>
      <c r="F31" s="712"/>
      <c r="G31" s="712"/>
      <c r="H31" s="712"/>
      <c r="I31" s="712"/>
      <c r="J31" s="712"/>
      <c r="K31" s="712"/>
      <c r="L31" s="712"/>
      <c r="M31" s="637"/>
      <c r="N31" s="475"/>
    </row>
    <row r="32" spans="2:14" ht="7.5" customHeight="1" thickBot="1" x14ac:dyDescent="0.25">
      <c r="B32" s="733"/>
      <c r="C32" s="731"/>
      <c r="D32" s="592"/>
      <c r="E32" s="709"/>
      <c r="F32" s="709"/>
      <c r="G32" s="709"/>
      <c r="H32" s="709"/>
      <c r="I32" s="709"/>
      <c r="J32" s="709"/>
      <c r="K32" s="709"/>
      <c r="L32" s="709"/>
      <c r="M32" s="593"/>
      <c r="N32" s="476"/>
    </row>
    <row r="33" spans="2:16" ht="30" customHeight="1" thickBot="1" x14ac:dyDescent="0.25">
      <c r="B33" s="176" t="s">
        <v>11</v>
      </c>
      <c r="C33" s="456" t="s">
        <v>4</v>
      </c>
      <c r="D33" s="441" t="s">
        <v>13</v>
      </c>
      <c r="E33" s="442" t="s">
        <v>28</v>
      </c>
      <c r="F33" s="443" t="s">
        <v>5</v>
      </c>
      <c r="G33" s="443" t="s">
        <v>6</v>
      </c>
      <c r="H33" s="444" t="s">
        <v>7</v>
      </c>
      <c r="I33" s="457" t="s">
        <v>89</v>
      </c>
      <c r="J33" s="457" t="s">
        <v>8</v>
      </c>
      <c r="K33" s="445" t="s">
        <v>105</v>
      </c>
      <c r="L33" s="445" t="s">
        <v>215</v>
      </c>
      <c r="M33" s="443" t="s">
        <v>9</v>
      </c>
      <c r="N33" s="441" t="s">
        <v>10</v>
      </c>
    </row>
    <row r="34" spans="2:16" ht="30" customHeight="1" thickBot="1" x14ac:dyDescent="0.25">
      <c r="B34" s="460">
        <v>11</v>
      </c>
      <c r="C34" s="511" t="s">
        <v>249</v>
      </c>
      <c r="D34" s="466" t="s">
        <v>251</v>
      </c>
      <c r="E34" s="478">
        <v>319.2</v>
      </c>
      <c r="F34" s="478">
        <f t="shared" ref="F34" si="3">ROUND(E34*G34,0)</f>
        <v>4788</v>
      </c>
      <c r="G34" s="480">
        <v>15</v>
      </c>
      <c r="H34" s="480">
        <v>0</v>
      </c>
      <c r="I34" s="481">
        <f>ROUND((E34/4)*H34,0)</f>
        <v>0</v>
      </c>
      <c r="J34" s="498">
        <v>0</v>
      </c>
      <c r="K34" s="508">
        <f t="shared" ref="K34" si="4">ROUND((E34*2)*J34,0)</f>
        <v>0</v>
      </c>
      <c r="L34" s="481"/>
      <c r="M34" s="561">
        <f>F34+I34+K34</f>
        <v>4788</v>
      </c>
      <c r="N34" s="460"/>
    </row>
    <row r="35" spans="2:16" ht="23.25" thickBot="1" x14ac:dyDescent="0.25">
      <c r="B35" s="460">
        <v>12</v>
      </c>
      <c r="C35" s="507" t="s">
        <v>211</v>
      </c>
      <c r="D35" s="466" t="s">
        <v>29</v>
      </c>
      <c r="E35" s="508">
        <v>358</v>
      </c>
      <c r="F35" s="478">
        <f t="shared" ref="F35:F36" si="5">ROUND(E35*G35,0)</f>
        <v>5370</v>
      </c>
      <c r="G35" s="509">
        <v>15</v>
      </c>
      <c r="H35" s="480">
        <v>0</v>
      </c>
      <c r="I35" s="481">
        <f>ROUND((E35/4)*H35,0)</f>
        <v>0</v>
      </c>
      <c r="J35" s="498">
        <v>0</v>
      </c>
      <c r="K35" s="508">
        <f t="shared" ref="K35:K39" si="6">ROUND((E35*2)*J35,0)</f>
        <v>0</v>
      </c>
      <c r="L35" s="481"/>
      <c r="M35" s="478">
        <f t="shared" ref="M35:M39" si="7">F35+I35+K35</f>
        <v>5370</v>
      </c>
      <c r="N35" s="474"/>
      <c r="P35" s="510"/>
    </row>
    <row r="36" spans="2:16" ht="23.25" thickBot="1" x14ac:dyDescent="0.25">
      <c r="B36" s="460">
        <v>13</v>
      </c>
      <c r="C36" s="511" t="s">
        <v>30</v>
      </c>
      <c r="D36" s="494" t="s">
        <v>31</v>
      </c>
      <c r="E36" s="478">
        <v>304.08</v>
      </c>
      <c r="F36" s="478">
        <f t="shared" si="5"/>
        <v>4561</v>
      </c>
      <c r="G36" s="480">
        <v>15</v>
      </c>
      <c r="H36" s="480">
        <v>0</v>
      </c>
      <c r="I36" s="481">
        <f>ROUND((E36/4)*H36,0)</f>
        <v>0</v>
      </c>
      <c r="J36" s="498">
        <v>0</v>
      </c>
      <c r="K36" s="508">
        <f t="shared" si="6"/>
        <v>0</v>
      </c>
      <c r="L36" s="481"/>
      <c r="M36" s="561">
        <f>F36+I36+K36</f>
        <v>4561</v>
      </c>
      <c r="N36" s="485"/>
    </row>
    <row r="37" spans="2:16" ht="21.75" customHeight="1" thickBot="1" x14ac:dyDescent="0.25">
      <c r="B37" s="441">
        <v>14</v>
      </c>
      <c r="C37" s="511" t="s">
        <v>34</v>
      </c>
      <c r="D37" s="494" t="s">
        <v>35</v>
      </c>
      <c r="E37" s="478">
        <v>260.45999999999998</v>
      </c>
      <c r="F37" s="478">
        <f>ROUND(E37*G37,0)</f>
        <v>3907</v>
      </c>
      <c r="G37" s="480">
        <v>15</v>
      </c>
      <c r="H37" s="480"/>
      <c r="I37" s="486"/>
      <c r="J37" s="498">
        <v>0</v>
      </c>
      <c r="K37" s="508">
        <f t="shared" si="6"/>
        <v>0</v>
      </c>
      <c r="L37" s="481">
        <v>500</v>
      </c>
      <c r="M37" s="478">
        <f>F37+I37+K37-L37</f>
        <v>3407</v>
      </c>
      <c r="N37" s="485"/>
      <c r="P37" s="510"/>
    </row>
    <row r="38" spans="2:16" ht="21.75" customHeight="1" thickBot="1" x14ac:dyDescent="0.25">
      <c r="B38" s="441">
        <v>15</v>
      </c>
      <c r="C38" s="511" t="s">
        <v>216</v>
      </c>
      <c r="D38" s="494" t="s">
        <v>35</v>
      </c>
      <c r="E38" s="478">
        <v>260.45999999999998</v>
      </c>
      <c r="F38" s="478">
        <f t="shared" ref="F38:F39" si="8">ROUND(E38*G38,0)</f>
        <v>3907</v>
      </c>
      <c r="G38" s="480">
        <v>15</v>
      </c>
      <c r="H38" s="480"/>
      <c r="I38" s="486"/>
      <c r="J38" s="498">
        <v>0</v>
      </c>
      <c r="K38" s="508">
        <f t="shared" si="6"/>
        <v>0</v>
      </c>
      <c r="L38" s="481"/>
      <c r="M38" s="478">
        <f t="shared" si="7"/>
        <v>3907</v>
      </c>
      <c r="N38" s="485"/>
      <c r="P38" s="510"/>
    </row>
    <row r="39" spans="2:16" ht="21.75" customHeight="1" thickBot="1" x14ac:dyDescent="0.25">
      <c r="B39" s="441">
        <v>16</v>
      </c>
      <c r="C39" s="353" t="s">
        <v>237</v>
      </c>
      <c r="D39" s="494" t="s">
        <v>238</v>
      </c>
      <c r="E39" s="478">
        <v>311.88</v>
      </c>
      <c r="F39" s="478">
        <f t="shared" si="8"/>
        <v>4678</v>
      </c>
      <c r="G39" s="480">
        <v>15</v>
      </c>
      <c r="H39" s="480">
        <v>18</v>
      </c>
      <c r="I39" s="481">
        <f>ROUND((E39/4)*H39,0)</f>
        <v>1403</v>
      </c>
      <c r="J39" s="498">
        <v>0</v>
      </c>
      <c r="K39" s="508">
        <f t="shared" si="6"/>
        <v>0</v>
      </c>
      <c r="L39" s="481"/>
      <c r="M39" s="478">
        <f t="shared" si="7"/>
        <v>6081</v>
      </c>
      <c r="N39" s="491"/>
      <c r="P39" s="510"/>
    </row>
    <row r="40" spans="2:16" ht="20.25" customHeight="1" thickBot="1" x14ac:dyDescent="0.25">
      <c r="B40" s="441">
        <v>17</v>
      </c>
      <c r="C40" s="511" t="s">
        <v>250</v>
      </c>
      <c r="D40" s="562" t="s">
        <v>167</v>
      </c>
      <c r="E40" s="478">
        <v>287.13</v>
      </c>
      <c r="F40" s="478">
        <f t="shared" ref="F40" si="9">ROUND(E40*G40,0)</f>
        <v>3733</v>
      </c>
      <c r="G40" s="480">
        <v>13</v>
      </c>
      <c r="H40" s="480">
        <v>0</v>
      </c>
      <c r="I40" s="481">
        <f>ROUND((E40/4)*H40,0)</f>
        <v>0</v>
      </c>
      <c r="J40" s="498">
        <v>0</v>
      </c>
      <c r="K40" s="508">
        <f t="shared" ref="K40" si="10">ROUND((E40*2)*J40,0)</f>
        <v>0</v>
      </c>
      <c r="L40" s="481"/>
      <c r="M40" s="478">
        <f t="shared" ref="M40" si="11">F40+I40+K40</f>
        <v>3733</v>
      </c>
      <c r="N40" s="491"/>
      <c r="P40" s="510"/>
    </row>
    <row r="41" spans="2:16" ht="22.5" customHeight="1" thickBot="1" x14ac:dyDescent="0.25">
      <c r="B41" s="513"/>
      <c r="C41" s="484" t="s">
        <v>129</v>
      </c>
      <c r="D41" s="737"/>
      <c r="E41" s="738"/>
      <c r="F41" s="738"/>
      <c r="G41" s="738"/>
      <c r="H41" s="738"/>
      <c r="I41" s="738"/>
      <c r="J41" s="738"/>
      <c r="K41" s="739"/>
      <c r="L41" s="514"/>
      <c r="M41" s="515">
        <f>SUM(M34:M40)</f>
        <v>31847</v>
      </c>
      <c r="N41" s="491"/>
    </row>
    <row r="42" spans="2:16" ht="22.5" customHeight="1" x14ac:dyDescent="0.2">
      <c r="C42" s="471"/>
      <c r="D42" s="470"/>
      <c r="E42" s="470"/>
      <c r="F42" s="470"/>
      <c r="G42" s="470"/>
      <c r="H42" s="470"/>
      <c r="I42" s="470"/>
      <c r="J42" s="470"/>
      <c r="K42" s="470"/>
      <c r="L42" s="470"/>
      <c r="M42" s="516"/>
    </row>
    <row r="43" spans="2:16" ht="22.5" customHeight="1" x14ac:dyDescent="0.2">
      <c r="C43" s="471"/>
      <c r="D43" s="470"/>
      <c r="E43" s="470"/>
      <c r="F43" s="470"/>
      <c r="G43" s="470"/>
      <c r="H43" s="470"/>
      <c r="I43" s="470"/>
      <c r="J43" s="470"/>
      <c r="K43" s="470"/>
      <c r="L43" s="470"/>
      <c r="M43" s="516"/>
    </row>
    <row r="44" spans="2:16" ht="22.5" customHeight="1" x14ac:dyDescent="0.2">
      <c r="C44" s="471"/>
      <c r="D44" s="470"/>
      <c r="E44" s="470"/>
      <c r="F44" s="470"/>
      <c r="G44" s="470"/>
      <c r="H44" s="470"/>
      <c r="I44" s="470"/>
      <c r="J44" s="470"/>
      <c r="K44" s="470"/>
      <c r="L44" s="470"/>
      <c r="M44" s="516"/>
    </row>
    <row r="45" spans="2:16" ht="22.5" customHeight="1" x14ac:dyDescent="0.2">
      <c r="C45" s="471"/>
      <c r="D45" s="470"/>
      <c r="E45" s="470"/>
      <c r="F45" s="470"/>
      <c r="G45" s="470"/>
      <c r="H45" s="470"/>
      <c r="I45" s="470"/>
      <c r="J45" s="470"/>
      <c r="K45" s="470"/>
      <c r="L45" s="470"/>
      <c r="M45" s="516"/>
    </row>
    <row r="46" spans="2:16" ht="22.5" customHeight="1" x14ac:dyDescent="0.2">
      <c r="C46" s="471"/>
      <c r="D46" s="470"/>
      <c r="E46" s="470"/>
      <c r="F46" s="470"/>
      <c r="G46" s="470"/>
      <c r="H46" s="470"/>
      <c r="I46" s="470"/>
      <c r="J46" s="470"/>
      <c r="K46" s="470"/>
      <c r="L46" s="470"/>
      <c r="M46" s="516"/>
    </row>
    <row r="47" spans="2:16" ht="22.5" customHeight="1" x14ac:dyDescent="0.2">
      <c r="C47" s="471"/>
      <c r="D47" s="470"/>
      <c r="E47" s="470"/>
      <c r="F47" s="470"/>
      <c r="G47" s="470"/>
      <c r="H47" s="470"/>
      <c r="I47" s="470"/>
      <c r="J47" s="470"/>
      <c r="K47" s="470"/>
      <c r="L47" s="470"/>
      <c r="M47" s="516"/>
    </row>
    <row r="48" spans="2:16" ht="22.5" customHeight="1" x14ac:dyDescent="0.2">
      <c r="C48" s="471"/>
      <c r="D48" s="470"/>
      <c r="E48" s="470"/>
      <c r="F48" s="470"/>
      <c r="G48" s="470"/>
      <c r="H48" s="470"/>
      <c r="I48" s="470"/>
      <c r="J48" s="470"/>
      <c r="K48" s="470"/>
      <c r="L48" s="470"/>
      <c r="M48" s="516"/>
    </row>
    <row r="49" spans="2:17" ht="22.5" customHeight="1" x14ac:dyDescent="0.2">
      <c r="C49" s="471"/>
      <c r="D49" s="470"/>
      <c r="E49" s="470"/>
      <c r="F49" s="470"/>
      <c r="G49" s="470"/>
      <c r="H49" s="470"/>
      <c r="I49" s="470"/>
      <c r="J49" s="470"/>
      <c r="K49" s="470"/>
      <c r="L49" s="470"/>
      <c r="M49" s="516"/>
    </row>
    <row r="50" spans="2:17" ht="22.5" customHeight="1" x14ac:dyDescent="0.2">
      <c r="C50" s="471"/>
      <c r="D50" s="470"/>
      <c r="E50" s="470"/>
      <c r="F50" s="470"/>
      <c r="G50" s="470"/>
      <c r="H50" s="470"/>
      <c r="I50" s="470"/>
      <c r="J50" s="470"/>
      <c r="K50" s="470"/>
      <c r="L50" s="470"/>
      <c r="M50" s="516"/>
    </row>
    <row r="51" spans="2:17" ht="22.5" customHeight="1" x14ac:dyDescent="0.2">
      <c r="C51" s="471"/>
      <c r="D51" s="470"/>
      <c r="E51" s="470"/>
      <c r="F51" s="470"/>
      <c r="G51" s="470"/>
      <c r="H51" s="470"/>
      <c r="I51" s="470"/>
      <c r="J51" s="470"/>
      <c r="K51" s="470"/>
      <c r="L51" s="470"/>
      <c r="M51" s="516"/>
    </row>
    <row r="52" spans="2:17" ht="22.5" customHeight="1" x14ac:dyDescent="0.2">
      <c r="C52" s="471"/>
      <c r="D52" s="470"/>
      <c r="E52" s="470"/>
      <c r="F52" s="470"/>
      <c r="G52" s="470"/>
      <c r="H52" s="470"/>
      <c r="I52" s="470"/>
      <c r="J52" s="470"/>
      <c r="K52" s="470"/>
      <c r="L52" s="470"/>
      <c r="M52" s="516"/>
    </row>
    <row r="53" spans="2:17" ht="15" hidden="1" customHeight="1" x14ac:dyDescent="0.2">
      <c r="C53" s="471"/>
      <c r="D53" s="470"/>
      <c r="E53" s="470"/>
      <c r="F53" s="470"/>
      <c r="G53" s="470"/>
      <c r="H53" s="470"/>
      <c r="I53" s="470"/>
      <c r="J53" s="470"/>
      <c r="K53" s="470"/>
      <c r="L53" s="470"/>
      <c r="M53" s="516"/>
    </row>
    <row r="54" spans="2:17" ht="16.5" customHeight="1" thickBot="1" x14ac:dyDescent="0.25">
      <c r="C54" s="471"/>
      <c r="D54" s="470"/>
      <c r="E54" s="470"/>
      <c r="F54" s="470"/>
      <c r="G54" s="470"/>
      <c r="H54" s="470"/>
      <c r="I54" s="470"/>
      <c r="J54" s="470"/>
      <c r="K54" s="470"/>
      <c r="L54" s="516"/>
    </row>
    <row r="55" spans="2:17" ht="18" customHeight="1" x14ac:dyDescent="0.2">
      <c r="B55" s="718">
        <f ca="1">B55:M102</f>
        <v>0</v>
      </c>
      <c r="C55" s="719"/>
      <c r="D55" s="704" t="s">
        <v>0</v>
      </c>
      <c r="E55" s="704"/>
      <c r="F55" s="704"/>
      <c r="G55" s="704"/>
      <c r="H55" s="704"/>
      <c r="I55" s="704"/>
      <c r="J55" s="704"/>
      <c r="K55" s="704"/>
      <c r="L55" s="704"/>
      <c r="M55" s="705"/>
      <c r="N55" s="474"/>
    </row>
    <row r="56" spans="2:17" ht="10.5" customHeight="1" x14ac:dyDescent="0.2">
      <c r="B56" s="720"/>
      <c r="C56" s="721"/>
      <c r="D56" s="706"/>
      <c r="E56" s="706"/>
      <c r="F56" s="706"/>
      <c r="G56" s="706"/>
      <c r="H56" s="706"/>
      <c r="I56" s="706"/>
      <c r="J56" s="706"/>
      <c r="K56" s="706"/>
      <c r="L56" s="706"/>
      <c r="M56" s="707"/>
      <c r="N56" s="475"/>
    </row>
    <row r="57" spans="2:17" ht="13.5" customHeight="1" thickBot="1" x14ac:dyDescent="0.25">
      <c r="B57" s="720"/>
      <c r="C57" s="721"/>
      <c r="D57" s="708" t="str">
        <f>D29</f>
        <v>PAGO QUINCENAL DEL 16 AL 31 DE AGOSTO DE 2025</v>
      </c>
      <c r="E57" s="708"/>
      <c r="F57" s="708"/>
      <c r="G57" s="708"/>
      <c r="H57" s="708"/>
      <c r="I57" s="708"/>
      <c r="J57" s="708"/>
      <c r="K57" s="708"/>
      <c r="L57" s="708"/>
      <c r="M57" s="591"/>
      <c r="N57" s="475"/>
    </row>
    <row r="58" spans="2:17" ht="9.75" hidden="1" customHeight="1" x14ac:dyDescent="0.2">
      <c r="B58" s="722"/>
      <c r="C58" s="723"/>
      <c r="D58" s="709"/>
      <c r="E58" s="709"/>
      <c r="F58" s="709"/>
      <c r="G58" s="709"/>
      <c r="H58" s="709"/>
      <c r="I58" s="709"/>
      <c r="J58" s="709"/>
      <c r="K58" s="709"/>
      <c r="L58" s="709"/>
      <c r="M58" s="593"/>
      <c r="N58" s="476"/>
    </row>
    <row r="59" spans="2:17" ht="15" customHeight="1" x14ac:dyDescent="0.2">
      <c r="B59" s="732" t="s">
        <v>2</v>
      </c>
      <c r="C59" s="729"/>
      <c r="D59" s="636" t="s">
        <v>37</v>
      </c>
      <c r="E59" s="712"/>
      <c r="F59" s="712"/>
      <c r="G59" s="712"/>
      <c r="H59" s="712"/>
      <c r="I59" s="712"/>
      <c r="J59" s="712"/>
      <c r="K59" s="712"/>
      <c r="L59" s="712"/>
      <c r="M59" s="637"/>
      <c r="N59" s="475"/>
    </row>
    <row r="60" spans="2:17" ht="0.75" customHeight="1" thickBot="1" x14ac:dyDescent="0.25">
      <c r="B60" s="733"/>
      <c r="C60" s="731"/>
      <c r="D60" s="592"/>
      <c r="E60" s="709"/>
      <c r="F60" s="709"/>
      <c r="G60" s="709"/>
      <c r="H60" s="709"/>
      <c r="I60" s="709"/>
      <c r="J60" s="709"/>
      <c r="K60" s="709"/>
      <c r="L60" s="709"/>
      <c r="M60" s="593"/>
      <c r="N60" s="476"/>
    </row>
    <row r="61" spans="2:17" ht="23.25" customHeight="1" thickBot="1" x14ac:dyDescent="0.25">
      <c r="B61" s="175" t="s">
        <v>11</v>
      </c>
      <c r="C61" s="456" t="s">
        <v>4</v>
      </c>
      <c r="D61" s="441" t="s">
        <v>13</v>
      </c>
      <c r="E61" s="442" t="s">
        <v>28</v>
      </c>
      <c r="F61" s="443" t="s">
        <v>5</v>
      </c>
      <c r="G61" s="443" t="s">
        <v>6</v>
      </c>
      <c r="H61" s="444" t="s">
        <v>7</v>
      </c>
      <c r="I61" s="457" t="s">
        <v>89</v>
      </c>
      <c r="J61" s="457" t="s">
        <v>8</v>
      </c>
      <c r="K61" s="445" t="s">
        <v>105</v>
      </c>
      <c r="L61" s="445" t="s">
        <v>215</v>
      </c>
      <c r="M61" s="443" t="s">
        <v>9</v>
      </c>
      <c r="N61" s="441" t="s">
        <v>10</v>
      </c>
      <c r="Q61" s="469" t="s">
        <v>178</v>
      </c>
    </row>
    <row r="62" spans="2:17" ht="24" customHeight="1" thickBot="1" x14ac:dyDescent="0.25">
      <c r="B62" s="441">
        <v>18</v>
      </c>
      <c r="C62" s="507" t="s">
        <v>38</v>
      </c>
      <c r="D62" s="466" t="s">
        <v>42</v>
      </c>
      <c r="E62" s="478">
        <v>319.2</v>
      </c>
      <c r="F62" s="478">
        <f t="shared" ref="F62:F72" si="12">ROUND(E62*G62,0)</f>
        <v>4788</v>
      </c>
      <c r="G62" s="509">
        <v>15</v>
      </c>
      <c r="H62" s="480">
        <v>10</v>
      </c>
      <c r="I62" s="481">
        <f t="shared" ref="I62:I72" si="13">ROUND((E62/4)*H62,0)</f>
        <v>798</v>
      </c>
      <c r="J62" s="498">
        <v>0</v>
      </c>
      <c r="K62" s="508">
        <f>ROUND((E62*2)*J62,0)</f>
        <v>0</v>
      </c>
      <c r="L62" s="481"/>
      <c r="M62" s="508">
        <f t="shared" ref="M62:M68" si="14">F62+I62+K62</f>
        <v>5586</v>
      </c>
      <c r="N62" s="474"/>
    </row>
    <row r="63" spans="2:17" ht="23.25" customHeight="1" thickBot="1" x14ac:dyDescent="0.3">
      <c r="B63" s="441">
        <v>19</v>
      </c>
      <c r="C63" s="1" t="s">
        <v>239</v>
      </c>
      <c r="D63" s="466" t="s">
        <v>151</v>
      </c>
      <c r="E63" s="478">
        <v>319.2</v>
      </c>
      <c r="F63" s="478">
        <f t="shared" si="12"/>
        <v>4788</v>
      </c>
      <c r="G63" s="509">
        <v>15</v>
      </c>
      <c r="H63" s="480">
        <v>0</v>
      </c>
      <c r="I63" s="481">
        <f t="shared" si="13"/>
        <v>0</v>
      </c>
      <c r="J63" s="498">
        <v>0</v>
      </c>
      <c r="K63" s="508">
        <f>ROUND((E63*2)*J63,0)</f>
        <v>0</v>
      </c>
      <c r="L63" s="481"/>
      <c r="M63" s="508">
        <f t="shared" si="14"/>
        <v>4788</v>
      </c>
      <c r="N63" s="474"/>
    </row>
    <row r="64" spans="2:17" ht="21" customHeight="1" thickBot="1" x14ac:dyDescent="0.25">
      <c r="B64" s="441">
        <v>20</v>
      </c>
      <c r="C64" s="507" t="s">
        <v>194</v>
      </c>
      <c r="D64" s="466" t="s">
        <v>151</v>
      </c>
      <c r="E64" s="478">
        <v>319.2</v>
      </c>
      <c r="F64" s="478">
        <f t="shared" si="12"/>
        <v>4788</v>
      </c>
      <c r="G64" s="509">
        <v>15</v>
      </c>
      <c r="H64" s="480">
        <v>0</v>
      </c>
      <c r="I64" s="481">
        <f t="shared" si="13"/>
        <v>0</v>
      </c>
      <c r="J64" s="498">
        <v>0</v>
      </c>
      <c r="K64" s="508">
        <f>ROUND((E64*2)*J64,0)</f>
        <v>0</v>
      </c>
      <c r="L64" s="481"/>
      <c r="M64" s="508">
        <f t="shared" si="14"/>
        <v>4788</v>
      </c>
      <c r="N64" s="474"/>
    </row>
    <row r="65" spans="2:18" ht="21" customHeight="1" thickBot="1" x14ac:dyDescent="0.3">
      <c r="B65" s="441">
        <v>21</v>
      </c>
      <c r="C65" t="s">
        <v>240</v>
      </c>
      <c r="D65" s="466" t="s">
        <v>241</v>
      </c>
      <c r="E65" s="478">
        <v>338.04</v>
      </c>
      <c r="F65" s="478">
        <f t="shared" si="12"/>
        <v>5071</v>
      </c>
      <c r="G65" s="509">
        <v>15</v>
      </c>
      <c r="H65" s="480">
        <v>3</v>
      </c>
      <c r="I65" s="481">
        <f t="shared" si="13"/>
        <v>254</v>
      </c>
      <c r="J65" s="498">
        <v>0</v>
      </c>
      <c r="K65" s="508">
        <f>ROUND((E65*2)*J65,0)</f>
        <v>0</v>
      </c>
      <c r="L65" s="481"/>
      <c r="M65" s="508">
        <f t="shared" si="14"/>
        <v>5325</v>
      </c>
      <c r="N65" s="474"/>
    </row>
    <row r="66" spans="2:18" ht="20.25" customHeight="1" thickBot="1" x14ac:dyDescent="0.25">
      <c r="B66" s="441">
        <v>22</v>
      </c>
      <c r="C66" s="507" t="s">
        <v>168</v>
      </c>
      <c r="D66" s="466" t="s">
        <v>169</v>
      </c>
      <c r="E66" s="478">
        <v>338.04</v>
      </c>
      <c r="F66" s="478">
        <f t="shared" si="12"/>
        <v>5071</v>
      </c>
      <c r="G66" s="509">
        <v>15</v>
      </c>
      <c r="H66" s="480">
        <v>3</v>
      </c>
      <c r="I66" s="481">
        <f t="shared" si="13"/>
        <v>254</v>
      </c>
      <c r="J66" s="498">
        <v>0</v>
      </c>
      <c r="K66" s="508">
        <v>0</v>
      </c>
      <c r="L66" s="481"/>
      <c r="M66" s="508">
        <f>F66+I66+K66</f>
        <v>5325</v>
      </c>
      <c r="N66" s="474"/>
    </row>
    <row r="67" spans="2:18" ht="21.75" customHeight="1" thickBot="1" x14ac:dyDescent="0.25">
      <c r="B67" s="464">
        <v>23</v>
      </c>
      <c r="C67" s="484" t="s">
        <v>40</v>
      </c>
      <c r="D67" s="494" t="s">
        <v>43</v>
      </c>
      <c r="E67" s="478">
        <v>448.86666666666667</v>
      </c>
      <c r="F67" s="478">
        <f t="shared" si="12"/>
        <v>6733</v>
      </c>
      <c r="G67" s="480">
        <v>15</v>
      </c>
      <c r="H67" s="480">
        <v>8</v>
      </c>
      <c r="I67" s="481">
        <f t="shared" si="13"/>
        <v>898</v>
      </c>
      <c r="J67" s="498">
        <v>0</v>
      </c>
      <c r="K67" s="508">
        <f>ROUND((E67*2)*J67,0)</f>
        <v>0</v>
      </c>
      <c r="L67" s="499"/>
      <c r="M67" s="478">
        <f t="shared" si="14"/>
        <v>7631</v>
      </c>
      <c r="N67" s="485"/>
    </row>
    <row r="68" spans="2:18" ht="21" customHeight="1" thickBot="1" x14ac:dyDescent="0.25">
      <c r="B68" s="441">
        <v>24</v>
      </c>
      <c r="C68" s="512" t="s">
        <v>152</v>
      </c>
      <c r="D68" s="494" t="s">
        <v>44</v>
      </c>
      <c r="E68" s="478">
        <v>501.33333333333331</v>
      </c>
      <c r="F68" s="478">
        <f t="shared" si="12"/>
        <v>7520</v>
      </c>
      <c r="G68" s="480">
        <v>15</v>
      </c>
      <c r="H68" s="480">
        <v>0</v>
      </c>
      <c r="I68" s="486">
        <f t="shared" si="13"/>
        <v>0</v>
      </c>
      <c r="J68" s="485"/>
      <c r="K68" s="485"/>
      <c r="L68" s="517"/>
      <c r="M68" s="478">
        <f t="shared" si="14"/>
        <v>7520</v>
      </c>
      <c r="N68" s="485"/>
      <c r="R68" s="518">
        <f>SUM(R61:R67)</f>
        <v>0</v>
      </c>
    </row>
    <row r="69" spans="2:18" ht="22.5" customHeight="1" thickBot="1" x14ac:dyDescent="0.25">
      <c r="B69" s="456">
        <v>25</v>
      </c>
      <c r="C69" s="175" t="s">
        <v>183</v>
      </c>
      <c r="D69" s="494" t="s">
        <v>184</v>
      </c>
      <c r="E69" s="478">
        <v>338.4</v>
      </c>
      <c r="F69" s="478">
        <f t="shared" si="12"/>
        <v>5076</v>
      </c>
      <c r="G69" s="480">
        <v>15</v>
      </c>
      <c r="H69" s="480">
        <v>16</v>
      </c>
      <c r="I69" s="481">
        <f t="shared" si="13"/>
        <v>1354</v>
      </c>
      <c r="J69" s="498">
        <v>0</v>
      </c>
      <c r="K69" s="508">
        <f t="shared" ref="K69" si="15">ROUND((E69*2)*J69,0)</f>
        <v>0</v>
      </c>
      <c r="L69" s="499"/>
      <c r="M69" s="478">
        <f>F69+I69+K69</f>
        <v>6430</v>
      </c>
      <c r="N69" s="491"/>
      <c r="R69" s="518"/>
    </row>
    <row r="70" spans="2:18" ht="24.75" customHeight="1" thickBot="1" x14ac:dyDescent="0.25">
      <c r="B70" s="456">
        <v>26</v>
      </c>
      <c r="C70" s="175" t="s">
        <v>226</v>
      </c>
      <c r="D70" s="494" t="s">
        <v>229</v>
      </c>
      <c r="E70" s="478">
        <v>600</v>
      </c>
      <c r="F70" s="478">
        <f t="shared" si="12"/>
        <v>9000</v>
      </c>
      <c r="G70" s="480">
        <v>15</v>
      </c>
      <c r="H70" s="480">
        <v>0</v>
      </c>
      <c r="I70" s="481">
        <f t="shared" si="13"/>
        <v>0</v>
      </c>
      <c r="J70" s="498">
        <v>0</v>
      </c>
      <c r="K70" s="508">
        <f>ROUND((E70*2)*J70,0)</f>
        <v>0</v>
      </c>
      <c r="L70" s="499"/>
      <c r="M70" s="478">
        <f t="shared" ref="M70:M71" si="16">F70+I70+K70</f>
        <v>9000</v>
      </c>
      <c r="N70" s="491"/>
      <c r="R70" s="518"/>
    </row>
    <row r="71" spans="2:18" ht="24.75" customHeight="1" thickBot="1" x14ac:dyDescent="0.25">
      <c r="B71" s="456">
        <v>27</v>
      </c>
      <c r="C71" s="175" t="s">
        <v>227</v>
      </c>
      <c r="D71" s="494" t="s">
        <v>229</v>
      </c>
      <c r="E71" s="478">
        <v>400</v>
      </c>
      <c r="F71" s="478">
        <f t="shared" si="12"/>
        <v>6000</v>
      </c>
      <c r="G71" s="480">
        <v>15</v>
      </c>
      <c r="H71" s="480">
        <v>0</v>
      </c>
      <c r="I71" s="486">
        <f t="shared" si="13"/>
        <v>0</v>
      </c>
      <c r="J71" s="485"/>
      <c r="K71" s="485"/>
      <c r="L71" s="517"/>
      <c r="M71" s="478">
        <f t="shared" si="16"/>
        <v>6000</v>
      </c>
      <c r="N71" s="491"/>
      <c r="R71" s="518"/>
    </row>
    <row r="72" spans="2:18" ht="26.25" customHeight="1" thickBot="1" x14ac:dyDescent="0.25">
      <c r="B72" s="456">
        <v>28</v>
      </c>
      <c r="C72" s="175" t="s">
        <v>228</v>
      </c>
      <c r="D72" s="494" t="s">
        <v>230</v>
      </c>
      <c r="E72" s="478">
        <v>600</v>
      </c>
      <c r="F72" s="478">
        <f t="shared" si="12"/>
        <v>9000</v>
      </c>
      <c r="G72" s="480">
        <v>15</v>
      </c>
      <c r="H72" s="480">
        <v>0</v>
      </c>
      <c r="I72" s="481">
        <f t="shared" si="13"/>
        <v>0</v>
      </c>
      <c r="J72" s="498">
        <v>0</v>
      </c>
      <c r="K72" s="508">
        <f t="shared" ref="K72" si="17">ROUND((E72*2)*J72,0)</f>
        <v>0</v>
      </c>
      <c r="L72" s="499"/>
      <c r="M72" s="478">
        <f>F72+I72+K72</f>
        <v>9000</v>
      </c>
      <c r="N72" s="491"/>
      <c r="R72" s="518"/>
    </row>
    <row r="73" spans="2:18" ht="18" customHeight="1" thickBot="1" x14ac:dyDescent="0.25">
      <c r="B73" s="513"/>
      <c r="C73" s="484" t="s">
        <v>129</v>
      </c>
      <c r="D73" s="737"/>
      <c r="E73" s="738"/>
      <c r="F73" s="738"/>
      <c r="G73" s="738"/>
      <c r="H73" s="738"/>
      <c r="I73" s="738"/>
      <c r="J73" s="738"/>
      <c r="K73" s="739"/>
      <c r="L73" s="493"/>
      <c r="M73" s="515">
        <f>SUM(M62:M72)</f>
        <v>71393</v>
      </c>
      <c r="N73" s="491"/>
      <c r="R73" s="518">
        <f>+R68*0.06</f>
        <v>0</v>
      </c>
    </row>
    <row r="74" spans="2:18" hidden="1" x14ac:dyDescent="0.2"/>
    <row r="89" spans="2:17" ht="12" thickBot="1" x14ac:dyDescent="0.25"/>
    <row r="90" spans="2:17" x14ac:dyDescent="0.2">
      <c r="B90" s="718"/>
      <c r="C90" s="719"/>
      <c r="D90" s="704" t="s">
        <v>0</v>
      </c>
      <c r="E90" s="704"/>
      <c r="F90" s="704"/>
      <c r="G90" s="704"/>
      <c r="H90" s="704"/>
      <c r="I90" s="704"/>
      <c r="J90" s="704"/>
      <c r="K90" s="704"/>
      <c r="L90" s="704"/>
      <c r="M90" s="705"/>
      <c r="N90" s="474"/>
      <c r="Q90" s="518"/>
    </row>
    <row r="91" spans="2:17" ht="4.5" customHeight="1" x14ac:dyDescent="0.2">
      <c r="B91" s="720"/>
      <c r="C91" s="721"/>
      <c r="D91" s="706"/>
      <c r="E91" s="706"/>
      <c r="F91" s="706"/>
      <c r="G91" s="706"/>
      <c r="H91" s="706"/>
      <c r="I91" s="706"/>
      <c r="J91" s="706"/>
      <c r="K91" s="706"/>
      <c r="L91" s="706"/>
      <c r="M91" s="707"/>
      <c r="N91" s="475"/>
    </row>
    <row r="92" spans="2:17" x14ac:dyDescent="0.2">
      <c r="B92" s="720"/>
      <c r="C92" s="721"/>
      <c r="D92" s="708" t="str">
        <f>D57</f>
        <v>PAGO QUINCENAL DEL 16 AL 31 DE AGOSTO DE 2025</v>
      </c>
      <c r="E92" s="708"/>
      <c r="F92" s="708"/>
      <c r="G92" s="708"/>
      <c r="H92" s="708"/>
      <c r="I92" s="708"/>
      <c r="J92" s="708"/>
      <c r="K92" s="708"/>
      <c r="L92" s="708"/>
      <c r="M92" s="591"/>
      <c r="N92" s="475"/>
    </row>
    <row r="93" spans="2:17" ht="21.75" customHeight="1" thickBot="1" x14ac:dyDescent="0.25">
      <c r="B93" s="722"/>
      <c r="C93" s="723"/>
      <c r="D93" s="709"/>
      <c r="E93" s="709"/>
      <c r="F93" s="709"/>
      <c r="G93" s="709"/>
      <c r="H93" s="709"/>
      <c r="I93" s="709"/>
      <c r="J93" s="709"/>
      <c r="K93" s="709"/>
      <c r="L93" s="709"/>
      <c r="M93" s="593"/>
      <c r="N93" s="476"/>
    </row>
    <row r="94" spans="2:17" ht="15" customHeight="1" x14ac:dyDescent="0.2">
      <c r="B94" s="734" t="s">
        <v>2</v>
      </c>
      <c r="C94" s="736"/>
      <c r="D94" s="636" t="s">
        <v>45</v>
      </c>
      <c r="E94" s="712"/>
      <c r="F94" s="712"/>
      <c r="G94" s="712"/>
      <c r="H94" s="712"/>
      <c r="I94" s="712"/>
      <c r="J94" s="712"/>
      <c r="K94" s="712"/>
      <c r="L94" s="712"/>
      <c r="M94" s="637"/>
      <c r="N94" s="475"/>
    </row>
    <row r="95" spans="2:17" ht="3.75" customHeight="1" thickBot="1" x14ac:dyDescent="0.25">
      <c r="B95" s="733"/>
      <c r="C95" s="731"/>
      <c r="D95" s="592"/>
      <c r="E95" s="709"/>
      <c r="F95" s="709"/>
      <c r="G95" s="709"/>
      <c r="H95" s="709"/>
      <c r="I95" s="709"/>
      <c r="J95" s="709"/>
      <c r="K95" s="709"/>
      <c r="L95" s="709"/>
      <c r="M95" s="593"/>
      <c r="N95" s="476"/>
    </row>
    <row r="96" spans="2:17" ht="27.75" customHeight="1" thickBot="1" x14ac:dyDescent="0.25">
      <c r="B96" s="175" t="s">
        <v>11</v>
      </c>
      <c r="C96" s="456" t="s">
        <v>4</v>
      </c>
      <c r="D96" s="441" t="s">
        <v>13</v>
      </c>
      <c r="E96" s="442" t="s">
        <v>28</v>
      </c>
      <c r="F96" s="443" t="s">
        <v>5</v>
      </c>
      <c r="G96" s="443" t="s">
        <v>6</v>
      </c>
      <c r="H96" s="444" t="s">
        <v>7</v>
      </c>
      <c r="I96" s="457" t="s">
        <v>89</v>
      </c>
      <c r="J96" s="457" t="s">
        <v>8</v>
      </c>
      <c r="K96" s="445" t="s">
        <v>105</v>
      </c>
      <c r="L96" s="445" t="s">
        <v>215</v>
      </c>
      <c r="M96" s="443" t="s">
        <v>9</v>
      </c>
      <c r="N96" s="441" t="s">
        <v>10</v>
      </c>
    </row>
    <row r="97" spans="2:14" ht="23.25" thickBot="1" x14ac:dyDescent="0.25">
      <c r="B97" s="460">
        <v>29</v>
      </c>
      <c r="C97" s="519" t="s">
        <v>46</v>
      </c>
      <c r="D97" s="466" t="s">
        <v>47</v>
      </c>
      <c r="E97" s="478">
        <v>431.2</v>
      </c>
      <c r="F97" s="478">
        <f>ROUND(E97*G97,0)</f>
        <v>6468</v>
      </c>
      <c r="G97" s="480">
        <v>15</v>
      </c>
      <c r="H97" s="480">
        <v>18</v>
      </c>
      <c r="I97" s="481">
        <f>ROUND((E97/4)*H97,0)</f>
        <v>1940</v>
      </c>
      <c r="J97" s="498">
        <v>0</v>
      </c>
      <c r="K97" s="508">
        <f t="shared" ref="K97:K98" si="18">ROUND((E97*2)*J97,0)</f>
        <v>0</v>
      </c>
      <c r="L97" s="499"/>
      <c r="M97" s="478">
        <f>F97+I97+K97</f>
        <v>8408</v>
      </c>
      <c r="N97" s="474"/>
    </row>
    <row r="98" spans="2:14" ht="23.25" thickBot="1" x14ac:dyDescent="0.25">
      <c r="B98" s="460">
        <v>30</v>
      </c>
      <c r="C98" s="519" t="s">
        <v>205</v>
      </c>
      <c r="D98" s="466" t="s">
        <v>154</v>
      </c>
      <c r="E98" s="478">
        <v>319.2</v>
      </c>
      <c r="F98" s="478">
        <f>ROUND(E98*G98,0)</f>
        <v>4788</v>
      </c>
      <c r="G98" s="480">
        <v>15</v>
      </c>
      <c r="H98" s="480">
        <v>0</v>
      </c>
      <c r="I98" s="481">
        <f>ROUND((E98/4)*H98,0)</f>
        <v>0</v>
      </c>
      <c r="J98" s="498">
        <v>0</v>
      </c>
      <c r="K98" s="508">
        <f t="shared" si="18"/>
        <v>0</v>
      </c>
      <c r="L98" s="499"/>
      <c r="M98" s="478">
        <f>F98+I98+K98</f>
        <v>4788</v>
      </c>
      <c r="N98" s="474"/>
    </row>
    <row r="99" spans="2:14" ht="21.75" customHeight="1" thickBot="1" x14ac:dyDescent="0.25">
      <c r="B99" s="441">
        <v>31</v>
      </c>
      <c r="C99" s="512" t="s">
        <v>48</v>
      </c>
      <c r="D99" s="485" t="s">
        <v>49</v>
      </c>
      <c r="E99" s="478">
        <v>319.2</v>
      </c>
      <c r="F99" s="478">
        <f>ROUND(E99*G99,0)</f>
        <v>4788</v>
      </c>
      <c r="G99" s="480">
        <v>15</v>
      </c>
      <c r="H99" s="480">
        <v>0</v>
      </c>
      <c r="I99" s="481">
        <f>ROUND((E99/4)*H99,0)</f>
        <v>0</v>
      </c>
      <c r="J99" s="478"/>
      <c r="K99" s="492"/>
      <c r="L99" s="486"/>
      <c r="M99" s="478">
        <f>F99+I99+K99</f>
        <v>4788</v>
      </c>
      <c r="N99" s="485"/>
    </row>
    <row r="100" spans="2:14" ht="21" customHeight="1" thickBot="1" x14ac:dyDescent="0.25">
      <c r="B100" s="441">
        <v>32</v>
      </c>
      <c r="C100" s="512" t="s">
        <v>153</v>
      </c>
      <c r="D100" s="494" t="s">
        <v>154</v>
      </c>
      <c r="E100" s="478">
        <v>416.66</v>
      </c>
      <c r="F100" s="478">
        <f>ROUND(E100*G100,0)</f>
        <v>6250</v>
      </c>
      <c r="G100" s="480">
        <v>15</v>
      </c>
      <c r="H100" s="480">
        <v>0</v>
      </c>
      <c r="I100" s="481">
        <f>ROUND((E100/4)*H100,0)</f>
        <v>0</v>
      </c>
      <c r="J100" s="478"/>
      <c r="K100" s="492"/>
      <c r="L100" s="486"/>
      <c r="M100" s="478">
        <f>F100+I100+K100</f>
        <v>6250</v>
      </c>
      <c r="N100" s="485"/>
    </row>
    <row r="101" spans="2:14" ht="23.25" thickBot="1" x14ac:dyDescent="0.25">
      <c r="B101" s="441">
        <v>33</v>
      </c>
      <c r="C101" s="512" t="s">
        <v>220</v>
      </c>
      <c r="D101" s="485" t="s">
        <v>49</v>
      </c>
      <c r="E101" s="478">
        <v>266.2</v>
      </c>
      <c r="F101" s="478">
        <f>ROUND(E101*G101,0)</f>
        <v>3993</v>
      </c>
      <c r="G101" s="480">
        <v>15</v>
      </c>
      <c r="H101" s="480">
        <v>0</v>
      </c>
      <c r="I101" s="481">
        <f>ROUND((E101/4)*H101,0)</f>
        <v>0</v>
      </c>
      <c r="J101" s="478"/>
      <c r="K101" s="492"/>
      <c r="L101" s="486"/>
      <c r="M101" s="478">
        <f>F101+I101+K101</f>
        <v>3993</v>
      </c>
      <c r="N101" s="485"/>
    </row>
    <row r="102" spans="2:14" ht="15.75" customHeight="1" thickBot="1" x14ac:dyDescent="0.25">
      <c r="B102" s="513"/>
      <c r="C102" s="484" t="s">
        <v>129</v>
      </c>
      <c r="D102" s="517"/>
      <c r="E102" s="517"/>
      <c r="F102" s="517"/>
      <c r="G102" s="517"/>
      <c r="H102" s="517"/>
      <c r="I102" s="517"/>
      <c r="J102" s="517"/>
      <c r="K102" s="517"/>
      <c r="L102" s="517"/>
      <c r="M102" s="515">
        <f>SUM(M97:M100)+M101</f>
        <v>28227</v>
      </c>
      <c r="N102" s="491"/>
    </row>
    <row r="103" spans="2:14" ht="15.75" customHeight="1" thickBot="1" x14ac:dyDescent="0.25">
      <c r="C103" s="471"/>
      <c r="L103" s="516"/>
    </row>
    <row r="104" spans="2:14" x14ac:dyDescent="0.2">
      <c r="B104" s="718"/>
      <c r="C104" s="719"/>
      <c r="D104" s="704" t="s">
        <v>0</v>
      </c>
      <c r="E104" s="704"/>
      <c r="F104" s="704"/>
      <c r="G104" s="704"/>
      <c r="H104" s="704"/>
      <c r="I104" s="704"/>
      <c r="J104" s="704"/>
      <c r="K104" s="704"/>
      <c r="L104" s="704"/>
      <c r="M104" s="705"/>
      <c r="N104" s="474"/>
    </row>
    <row r="105" spans="2:14" ht="11.25" customHeight="1" x14ac:dyDescent="0.2">
      <c r="B105" s="720"/>
      <c r="C105" s="721"/>
      <c r="D105" s="706"/>
      <c r="E105" s="706"/>
      <c r="F105" s="706"/>
      <c r="G105" s="706"/>
      <c r="H105" s="706"/>
      <c r="I105" s="706"/>
      <c r="J105" s="706"/>
      <c r="K105" s="706"/>
      <c r="L105" s="706"/>
      <c r="M105" s="707"/>
      <c r="N105" s="475"/>
    </row>
    <row r="106" spans="2:14" x14ac:dyDescent="0.2">
      <c r="B106" s="720"/>
      <c r="C106" s="721"/>
      <c r="D106" s="708" t="str">
        <f>D92</f>
        <v>PAGO QUINCENAL DEL 16 AL 31 DE AGOSTO DE 2025</v>
      </c>
      <c r="E106" s="708"/>
      <c r="F106" s="708"/>
      <c r="G106" s="708"/>
      <c r="H106" s="708"/>
      <c r="I106" s="708"/>
      <c r="J106" s="708"/>
      <c r="K106" s="708"/>
      <c r="L106" s="708"/>
      <c r="M106" s="591"/>
      <c r="N106" s="475"/>
    </row>
    <row r="107" spans="2:14" ht="16.5" customHeight="1" thickBot="1" x14ac:dyDescent="0.25">
      <c r="B107" s="722"/>
      <c r="C107" s="723"/>
      <c r="D107" s="709"/>
      <c r="E107" s="709"/>
      <c r="F107" s="709"/>
      <c r="G107" s="709"/>
      <c r="H107" s="709"/>
      <c r="I107" s="709"/>
      <c r="J107" s="709"/>
      <c r="K107" s="709"/>
      <c r="L107" s="709"/>
      <c r="M107" s="593"/>
      <c r="N107" s="476"/>
    </row>
    <row r="108" spans="2:14" ht="15" customHeight="1" x14ac:dyDescent="0.2">
      <c r="B108" s="734" t="s">
        <v>2</v>
      </c>
      <c r="C108" s="736"/>
      <c r="D108" s="636" t="s">
        <v>52</v>
      </c>
      <c r="E108" s="712"/>
      <c r="F108" s="712"/>
      <c r="G108" s="712"/>
      <c r="H108" s="712"/>
      <c r="I108" s="712"/>
      <c r="J108" s="712"/>
      <c r="K108" s="712"/>
      <c r="L108" s="712"/>
      <c r="M108" s="637"/>
      <c r="N108" s="475"/>
    </row>
    <row r="109" spans="2:14" ht="15.75" customHeight="1" thickBot="1" x14ac:dyDescent="0.25">
      <c r="B109" s="733"/>
      <c r="C109" s="731"/>
      <c r="D109" s="592"/>
      <c r="E109" s="709"/>
      <c r="F109" s="709"/>
      <c r="G109" s="709"/>
      <c r="H109" s="709"/>
      <c r="I109" s="709"/>
      <c r="J109" s="709"/>
      <c r="K109" s="709"/>
      <c r="L109" s="709"/>
      <c r="M109" s="593"/>
      <c r="N109" s="476"/>
    </row>
    <row r="110" spans="2:14" ht="45.75" thickBot="1" x14ac:dyDescent="0.25">
      <c r="B110" s="176" t="s">
        <v>11</v>
      </c>
      <c r="C110" s="456" t="s">
        <v>4</v>
      </c>
      <c r="D110" s="441" t="s">
        <v>13</v>
      </c>
      <c r="E110" s="442" t="s">
        <v>28</v>
      </c>
      <c r="F110" s="443" t="s">
        <v>5</v>
      </c>
      <c r="G110" s="443" t="s">
        <v>6</v>
      </c>
      <c r="H110" s="444" t="s">
        <v>7</v>
      </c>
      <c r="I110" s="457" t="s">
        <v>89</v>
      </c>
      <c r="J110" s="457" t="s">
        <v>8</v>
      </c>
      <c r="K110" s="445" t="s">
        <v>105</v>
      </c>
      <c r="L110" s="445" t="s">
        <v>215</v>
      </c>
      <c r="M110" s="443" t="s">
        <v>9</v>
      </c>
      <c r="N110" s="441" t="s">
        <v>10</v>
      </c>
    </row>
    <row r="111" spans="2:14" ht="23.25" thickBot="1" x14ac:dyDescent="0.25">
      <c r="B111" s="441">
        <v>34</v>
      </c>
      <c r="C111" s="511" t="s">
        <v>139</v>
      </c>
      <c r="D111" s="494" t="s">
        <v>54</v>
      </c>
      <c r="E111" s="478">
        <v>319.2</v>
      </c>
      <c r="F111" s="478">
        <f>ROUND(E111*G111,0)</f>
        <v>4788</v>
      </c>
      <c r="G111" s="480">
        <v>15</v>
      </c>
      <c r="H111" s="480">
        <v>0</v>
      </c>
      <c r="I111" s="481">
        <f>ROUND((E111/4)*H111,0)</f>
        <v>0</v>
      </c>
      <c r="J111" s="478"/>
      <c r="K111" s="478"/>
      <c r="L111" s="486"/>
      <c r="M111" s="478">
        <f>F111+I111+K111</f>
        <v>4788</v>
      </c>
      <c r="N111" s="478"/>
    </row>
    <row r="112" spans="2:14" ht="18" customHeight="1" thickBot="1" x14ac:dyDescent="0.25">
      <c r="B112" s="513"/>
      <c r="C112" s="484" t="s">
        <v>129</v>
      </c>
      <c r="D112" s="737"/>
      <c r="E112" s="738"/>
      <c r="F112" s="738"/>
      <c r="G112" s="738"/>
      <c r="H112" s="738"/>
      <c r="I112" s="738"/>
      <c r="J112" s="738"/>
      <c r="K112" s="739"/>
      <c r="L112" s="514"/>
      <c r="M112" s="515">
        <f>M111</f>
        <v>4788</v>
      </c>
      <c r="N112" s="491"/>
    </row>
    <row r="113" spans="2:14" ht="18" customHeight="1" x14ac:dyDescent="0.2">
      <c r="C113" s="471"/>
      <c r="D113" s="470"/>
      <c r="E113" s="470"/>
      <c r="F113" s="470"/>
      <c r="G113" s="470"/>
      <c r="H113" s="470"/>
      <c r="I113" s="470"/>
      <c r="J113" s="470"/>
      <c r="K113" s="470"/>
      <c r="L113" s="516"/>
    </row>
    <row r="114" spans="2:14" ht="18" customHeight="1" x14ac:dyDescent="0.2">
      <c r="C114" s="471"/>
      <c r="D114" s="470"/>
      <c r="E114" s="470"/>
      <c r="F114" s="470"/>
      <c r="G114" s="470"/>
      <c r="H114" s="470"/>
      <c r="I114" s="470"/>
      <c r="J114" s="470"/>
      <c r="K114" s="470"/>
      <c r="L114" s="516"/>
    </row>
    <row r="115" spans="2:14" ht="18" customHeight="1" x14ac:dyDescent="0.2">
      <c r="C115" s="471"/>
      <c r="D115" s="470"/>
      <c r="E115" s="470"/>
      <c r="F115" s="470"/>
      <c r="G115" s="470"/>
      <c r="H115" s="470"/>
      <c r="I115" s="470"/>
      <c r="J115" s="470"/>
      <c r="K115" s="470"/>
      <c r="L115" s="516"/>
    </row>
    <row r="116" spans="2:14" ht="18" customHeight="1" x14ac:dyDescent="0.2">
      <c r="C116" s="471"/>
      <c r="D116" s="470"/>
      <c r="E116" s="470"/>
      <c r="F116" s="470"/>
      <c r="G116" s="470"/>
      <c r="H116" s="470"/>
      <c r="I116" s="470"/>
      <c r="J116" s="470"/>
      <c r="K116" s="470"/>
      <c r="L116" s="516"/>
    </row>
    <row r="117" spans="2:14" ht="18" customHeight="1" x14ac:dyDescent="0.2">
      <c r="C117" s="471"/>
      <c r="D117" s="470"/>
      <c r="E117" s="470"/>
      <c r="F117" s="470"/>
      <c r="G117" s="470"/>
      <c r="H117" s="470"/>
      <c r="I117" s="470"/>
      <c r="J117" s="470"/>
      <c r="K117" s="470"/>
      <c r="L117" s="516"/>
    </row>
    <row r="118" spans="2:14" ht="18" customHeight="1" thickBot="1" x14ac:dyDescent="0.25">
      <c r="C118" s="471"/>
      <c r="D118" s="470"/>
      <c r="E118" s="470"/>
      <c r="F118" s="470"/>
      <c r="G118" s="470"/>
      <c r="H118" s="470"/>
      <c r="I118" s="470"/>
      <c r="J118" s="470"/>
      <c r="K118" s="470"/>
      <c r="L118" s="516"/>
    </row>
    <row r="119" spans="2:14" x14ac:dyDescent="0.2">
      <c r="B119" s="718"/>
      <c r="C119" s="719"/>
      <c r="D119" s="704" t="s">
        <v>0</v>
      </c>
      <c r="E119" s="704"/>
      <c r="F119" s="704"/>
      <c r="G119" s="704"/>
      <c r="H119" s="704"/>
      <c r="I119" s="704"/>
      <c r="J119" s="704"/>
      <c r="K119" s="704"/>
      <c r="L119" s="704"/>
      <c r="M119" s="705"/>
      <c r="N119" s="474"/>
    </row>
    <row r="120" spans="2:14" ht="7.5" customHeight="1" x14ac:dyDescent="0.2">
      <c r="B120" s="720"/>
      <c r="C120" s="721"/>
      <c r="D120" s="706"/>
      <c r="E120" s="706"/>
      <c r="F120" s="706"/>
      <c r="G120" s="706"/>
      <c r="H120" s="706"/>
      <c r="I120" s="706"/>
      <c r="J120" s="706"/>
      <c r="K120" s="706"/>
      <c r="L120" s="706"/>
      <c r="M120" s="707"/>
      <c r="N120" s="475"/>
    </row>
    <row r="121" spans="2:14" x14ac:dyDescent="0.2">
      <c r="B121" s="720"/>
      <c r="C121" s="721"/>
      <c r="D121" s="708" t="str">
        <f>D106</f>
        <v>PAGO QUINCENAL DEL 16 AL 31 DE AGOSTO DE 2025</v>
      </c>
      <c r="E121" s="708"/>
      <c r="F121" s="708"/>
      <c r="G121" s="708"/>
      <c r="H121" s="708"/>
      <c r="I121" s="708"/>
      <c r="J121" s="708"/>
      <c r="K121" s="708"/>
      <c r="L121" s="708"/>
      <c r="M121" s="591"/>
      <c r="N121" s="475"/>
    </row>
    <row r="122" spans="2:14" ht="15.75" customHeight="1" thickBot="1" x14ac:dyDescent="0.25">
      <c r="B122" s="722"/>
      <c r="C122" s="723"/>
      <c r="D122" s="709"/>
      <c r="E122" s="709"/>
      <c r="F122" s="709"/>
      <c r="G122" s="709"/>
      <c r="H122" s="709"/>
      <c r="I122" s="709"/>
      <c r="J122" s="709"/>
      <c r="K122" s="709"/>
      <c r="L122" s="709"/>
      <c r="M122" s="593"/>
      <c r="N122" s="476"/>
    </row>
    <row r="123" spans="2:14" ht="15" customHeight="1" x14ac:dyDescent="0.2">
      <c r="B123" s="734" t="s">
        <v>2</v>
      </c>
      <c r="C123" s="736"/>
      <c r="D123" s="636" t="s">
        <v>55</v>
      </c>
      <c r="E123" s="712"/>
      <c r="F123" s="712"/>
      <c r="G123" s="712"/>
      <c r="H123" s="712"/>
      <c r="I123" s="712"/>
      <c r="J123" s="712"/>
      <c r="K123" s="712"/>
      <c r="L123" s="712"/>
      <c r="M123" s="637"/>
      <c r="N123" s="475"/>
    </row>
    <row r="124" spans="2:14" ht="6.75" customHeight="1" thickBot="1" x14ac:dyDescent="0.25">
      <c r="B124" s="733"/>
      <c r="C124" s="731"/>
      <c r="D124" s="592"/>
      <c r="E124" s="709"/>
      <c r="F124" s="709"/>
      <c r="G124" s="709"/>
      <c r="H124" s="709"/>
      <c r="I124" s="709"/>
      <c r="J124" s="709"/>
      <c r="K124" s="709"/>
      <c r="L124" s="709"/>
      <c r="M124" s="593"/>
      <c r="N124" s="476"/>
    </row>
    <row r="125" spans="2:14" ht="45.75" thickBot="1" x14ac:dyDescent="0.25">
      <c r="B125" s="176" t="s">
        <v>11</v>
      </c>
      <c r="C125" s="456" t="s">
        <v>4</v>
      </c>
      <c r="D125" s="441" t="s">
        <v>13</v>
      </c>
      <c r="E125" s="442" t="s">
        <v>28</v>
      </c>
      <c r="F125" s="443" t="s">
        <v>5</v>
      </c>
      <c r="G125" s="443" t="s">
        <v>6</v>
      </c>
      <c r="H125" s="444" t="s">
        <v>7</v>
      </c>
      <c r="I125" s="457" t="s">
        <v>89</v>
      </c>
      <c r="J125" s="457" t="s">
        <v>8</v>
      </c>
      <c r="K125" s="445" t="s">
        <v>105</v>
      </c>
      <c r="L125" s="445" t="s">
        <v>215</v>
      </c>
      <c r="M125" s="443" t="s">
        <v>9</v>
      </c>
      <c r="N125" s="441" t="s">
        <v>10</v>
      </c>
    </row>
    <row r="126" spans="2:14" ht="23.25" thickBot="1" x14ac:dyDescent="0.25">
      <c r="B126" s="460">
        <v>35</v>
      </c>
      <c r="C126" s="507" t="s">
        <v>56</v>
      </c>
      <c r="D126" s="466" t="s">
        <v>57</v>
      </c>
      <c r="E126" s="508">
        <v>319.2</v>
      </c>
      <c r="F126" s="508">
        <f>ROUND(E126*G126,0)</f>
        <v>4788</v>
      </c>
      <c r="G126" s="509">
        <v>15</v>
      </c>
      <c r="H126" s="509"/>
      <c r="I126" s="481"/>
      <c r="J126" s="508"/>
      <c r="K126" s="508"/>
      <c r="L126" s="481"/>
      <c r="M126" s="508">
        <f>F126+I126+K126</f>
        <v>4788</v>
      </c>
      <c r="N126" s="474"/>
    </row>
    <row r="127" spans="2:14" ht="23.25" thickBot="1" x14ac:dyDescent="0.25">
      <c r="B127" s="456">
        <v>36</v>
      </c>
      <c r="C127" s="520" t="s">
        <v>204</v>
      </c>
      <c r="D127" s="494" t="s">
        <v>57</v>
      </c>
      <c r="E127" s="478">
        <v>200</v>
      </c>
      <c r="F127" s="478">
        <f>ROUND(E127*G127,0)</f>
        <v>3000</v>
      </c>
      <c r="G127" s="480">
        <v>15</v>
      </c>
      <c r="H127" s="480"/>
      <c r="I127" s="486"/>
      <c r="J127" s="478"/>
      <c r="K127" s="478"/>
      <c r="L127" s="486"/>
      <c r="M127" s="478">
        <f>F127+I127+K127</f>
        <v>3000</v>
      </c>
      <c r="N127" s="485"/>
    </row>
    <row r="128" spans="2:14" ht="21.75" customHeight="1" thickBot="1" x14ac:dyDescent="0.25">
      <c r="B128" s="521"/>
      <c r="C128" s="522" t="s">
        <v>129</v>
      </c>
      <c r="D128" s="722"/>
      <c r="E128" s="723"/>
      <c r="F128" s="723"/>
      <c r="G128" s="723"/>
      <c r="H128" s="723"/>
      <c r="I128" s="723"/>
      <c r="J128" s="723"/>
      <c r="K128" s="740"/>
      <c r="L128" s="523"/>
      <c r="M128" s="524">
        <f>M126+M127</f>
        <v>7788</v>
      </c>
      <c r="N128" s="525"/>
    </row>
    <row r="129" spans="2:14" ht="22.5" customHeight="1" thickBot="1" x14ac:dyDescent="0.25">
      <c r="C129" s="471"/>
      <c r="D129" s="470"/>
      <c r="E129" s="470"/>
      <c r="F129" s="470"/>
      <c r="G129" s="470"/>
      <c r="H129" s="470"/>
      <c r="I129" s="470"/>
      <c r="J129" s="470"/>
      <c r="K129" s="470"/>
      <c r="L129" s="516"/>
    </row>
    <row r="130" spans="2:14" ht="5.25" hidden="1" customHeight="1" x14ac:dyDescent="0.2">
      <c r="C130" s="471"/>
      <c r="D130" s="470"/>
      <c r="E130" s="470"/>
      <c r="F130" s="470"/>
      <c r="G130" s="470"/>
      <c r="H130" s="470"/>
      <c r="I130" s="470"/>
      <c r="J130" s="470"/>
      <c r="K130" s="470"/>
      <c r="L130" s="516"/>
    </row>
    <row r="131" spans="2:14" x14ac:dyDescent="0.2">
      <c r="B131" s="718"/>
      <c r="C131" s="719"/>
      <c r="D131" s="704" t="s">
        <v>0</v>
      </c>
      <c r="E131" s="704"/>
      <c r="F131" s="704"/>
      <c r="G131" s="704"/>
      <c r="H131" s="704"/>
      <c r="I131" s="704"/>
      <c r="J131" s="704"/>
      <c r="K131" s="704"/>
      <c r="L131" s="704"/>
      <c r="M131" s="705"/>
      <c r="N131" s="474"/>
    </row>
    <row r="132" spans="2:14" x14ac:dyDescent="0.2">
      <c r="B132" s="720"/>
      <c r="C132" s="721"/>
      <c r="D132" s="706"/>
      <c r="E132" s="706"/>
      <c r="F132" s="706"/>
      <c r="G132" s="706"/>
      <c r="H132" s="706"/>
      <c r="I132" s="706"/>
      <c r="J132" s="706"/>
      <c r="K132" s="706"/>
      <c r="L132" s="706"/>
      <c r="M132" s="707"/>
      <c r="N132" s="475"/>
    </row>
    <row r="133" spans="2:14" x14ac:dyDescent="0.2">
      <c r="B133" s="720"/>
      <c r="C133" s="721"/>
      <c r="D133" s="708" t="str">
        <f>D121</f>
        <v>PAGO QUINCENAL DEL 16 AL 31 DE AGOSTO DE 2025</v>
      </c>
      <c r="E133" s="708"/>
      <c r="F133" s="708"/>
      <c r="G133" s="708"/>
      <c r="H133" s="708"/>
      <c r="I133" s="708"/>
      <c r="J133" s="708"/>
      <c r="K133" s="708"/>
      <c r="L133" s="708"/>
      <c r="M133" s="591"/>
      <c r="N133" s="475"/>
    </row>
    <row r="134" spans="2:14" ht="6" customHeight="1" thickBot="1" x14ac:dyDescent="0.25">
      <c r="B134" s="722"/>
      <c r="C134" s="723"/>
      <c r="D134" s="709"/>
      <c r="E134" s="709"/>
      <c r="F134" s="709"/>
      <c r="G134" s="709"/>
      <c r="H134" s="709"/>
      <c r="I134" s="709"/>
      <c r="J134" s="709"/>
      <c r="K134" s="709"/>
      <c r="L134" s="709"/>
      <c r="M134" s="593"/>
      <c r="N134" s="476"/>
    </row>
    <row r="135" spans="2:14" ht="15" customHeight="1" x14ac:dyDescent="0.2">
      <c r="B135" s="734" t="s">
        <v>2</v>
      </c>
      <c r="C135" s="736"/>
      <c r="D135" s="636" t="s">
        <v>142</v>
      </c>
      <c r="E135" s="712"/>
      <c r="F135" s="712"/>
      <c r="G135" s="712"/>
      <c r="H135" s="712"/>
      <c r="I135" s="712"/>
      <c r="J135" s="712"/>
      <c r="K135" s="712"/>
      <c r="L135" s="712"/>
      <c r="M135" s="637"/>
      <c r="N135" s="475"/>
    </row>
    <row r="136" spans="2:14" ht="7.5" customHeight="1" thickBot="1" x14ac:dyDescent="0.25">
      <c r="B136" s="733"/>
      <c r="C136" s="731"/>
      <c r="D136" s="592"/>
      <c r="E136" s="709"/>
      <c r="F136" s="709"/>
      <c r="G136" s="709"/>
      <c r="H136" s="709"/>
      <c r="I136" s="709"/>
      <c r="J136" s="709"/>
      <c r="K136" s="709"/>
      <c r="L136" s="709"/>
      <c r="M136" s="593"/>
      <c r="N136" s="476"/>
    </row>
    <row r="137" spans="2:14" ht="40.5" customHeight="1" thickBot="1" x14ac:dyDescent="0.25">
      <c r="B137" s="176" t="s">
        <v>11</v>
      </c>
      <c r="C137" s="456" t="s">
        <v>4</v>
      </c>
      <c r="D137" s="441" t="s">
        <v>13</v>
      </c>
      <c r="E137" s="442" t="s">
        <v>28</v>
      </c>
      <c r="F137" s="443" t="s">
        <v>5</v>
      </c>
      <c r="G137" s="443" t="s">
        <v>6</v>
      </c>
      <c r="H137" s="444" t="s">
        <v>7</v>
      </c>
      <c r="I137" s="457" t="s">
        <v>89</v>
      </c>
      <c r="J137" s="457" t="s">
        <v>8</v>
      </c>
      <c r="K137" s="445" t="s">
        <v>105</v>
      </c>
      <c r="L137" s="445" t="s">
        <v>215</v>
      </c>
      <c r="M137" s="443" t="s">
        <v>9</v>
      </c>
      <c r="N137" s="441" t="s">
        <v>10</v>
      </c>
    </row>
    <row r="138" spans="2:14" ht="39" customHeight="1" thickBot="1" x14ac:dyDescent="0.25">
      <c r="B138" s="441">
        <v>37</v>
      </c>
      <c r="C138" s="512" t="s">
        <v>143</v>
      </c>
      <c r="D138" s="494" t="s">
        <v>144</v>
      </c>
      <c r="E138" s="478">
        <f>6732.4/15</f>
        <v>448.82666666666665</v>
      </c>
      <c r="F138" s="478">
        <f>ROUND(E138*G138,0)</f>
        <v>4488</v>
      </c>
      <c r="G138" s="480">
        <v>10</v>
      </c>
      <c r="H138" s="480"/>
      <c r="I138" s="486"/>
      <c r="J138" s="478"/>
      <c r="K138" s="478"/>
      <c r="L138" s="486"/>
      <c r="M138" s="478">
        <f>F138+I138+K138</f>
        <v>4488</v>
      </c>
      <c r="N138" s="485"/>
    </row>
    <row r="139" spans="2:14" ht="30" customHeight="1" thickBot="1" x14ac:dyDescent="0.25">
      <c r="B139" s="441">
        <v>38</v>
      </c>
      <c r="C139" s="175" t="s">
        <v>155</v>
      </c>
      <c r="D139" s="494" t="s">
        <v>156</v>
      </c>
      <c r="E139" s="478">
        <v>432.16</v>
      </c>
      <c r="F139" s="478">
        <f>ROUND(E139*G139,0)</f>
        <v>6482</v>
      </c>
      <c r="G139" s="480">
        <v>15</v>
      </c>
      <c r="H139" s="480"/>
      <c r="I139" s="486"/>
      <c r="J139" s="478"/>
      <c r="K139" s="478"/>
      <c r="L139" s="486"/>
      <c r="M139" s="478">
        <f>F139+I139+K139</f>
        <v>6482</v>
      </c>
      <c r="N139" s="485"/>
    </row>
    <row r="140" spans="2:14" ht="26.25" customHeight="1" thickBot="1" x14ac:dyDescent="0.25">
      <c r="B140" s="456"/>
      <c r="C140" s="175" t="s">
        <v>129</v>
      </c>
      <c r="D140" s="250"/>
      <c r="E140" s="486"/>
      <c r="F140" s="486"/>
      <c r="G140" s="493"/>
      <c r="H140" s="493"/>
      <c r="I140" s="486"/>
      <c r="J140" s="486"/>
      <c r="K140" s="486"/>
      <c r="L140" s="486"/>
      <c r="M140" s="526">
        <f>M138+M139</f>
        <v>10970</v>
      </c>
      <c r="N140" s="491"/>
    </row>
    <row r="141" spans="2:14" ht="26.25" customHeight="1" x14ac:dyDescent="0.2">
      <c r="B141" s="504"/>
      <c r="C141" s="505"/>
      <c r="D141" s="527"/>
      <c r="E141" s="472"/>
      <c r="F141" s="472"/>
      <c r="G141" s="470"/>
      <c r="H141" s="470"/>
      <c r="I141" s="472"/>
      <c r="J141" s="472"/>
      <c r="K141" s="472"/>
      <c r="L141" s="473"/>
    </row>
    <row r="142" spans="2:14" ht="26.25" customHeight="1" x14ac:dyDescent="0.2">
      <c r="B142" s="504"/>
      <c r="C142" s="505"/>
      <c r="D142" s="527"/>
      <c r="E142" s="472"/>
      <c r="F142" s="472"/>
      <c r="G142" s="470"/>
      <c r="H142" s="470"/>
      <c r="I142" s="472"/>
      <c r="J142" s="472"/>
      <c r="K142" s="472"/>
      <c r="L142" s="473"/>
    </row>
    <row r="143" spans="2:14" ht="26.25" customHeight="1" x14ac:dyDescent="0.2">
      <c r="B143" s="504"/>
      <c r="C143" s="505"/>
      <c r="D143" s="527"/>
      <c r="E143" s="472"/>
      <c r="F143" s="472"/>
      <c r="G143" s="470"/>
      <c r="H143" s="470"/>
      <c r="I143" s="472"/>
      <c r="J143" s="472"/>
      <c r="K143" s="472"/>
      <c r="L143" s="473"/>
    </row>
    <row r="144" spans="2:14" ht="26.25" customHeight="1" x14ac:dyDescent="0.2">
      <c r="B144" s="504"/>
      <c r="C144" s="505"/>
      <c r="D144" s="527"/>
      <c r="E144" s="472"/>
      <c r="F144" s="472"/>
      <c r="G144" s="470"/>
      <c r="H144" s="470"/>
      <c r="I144" s="472"/>
      <c r="J144" s="472"/>
      <c r="K144" s="472"/>
      <c r="L144" s="473"/>
    </row>
    <row r="145" spans="2:14" ht="13.5" customHeight="1" thickBot="1" x14ac:dyDescent="0.25">
      <c r="B145" s="504"/>
      <c r="C145" s="505"/>
      <c r="D145" s="527"/>
      <c r="E145" s="472"/>
      <c r="F145" s="472"/>
      <c r="G145" s="470"/>
      <c r="H145" s="470"/>
      <c r="I145" s="472"/>
      <c r="J145" s="472"/>
      <c r="K145" s="472"/>
      <c r="L145" s="473"/>
    </row>
    <row r="146" spans="2:14" ht="3.75" hidden="1" customHeight="1" x14ac:dyDescent="0.2">
      <c r="B146" s="504"/>
      <c r="C146" s="505"/>
      <c r="D146" s="527"/>
      <c r="E146" s="472"/>
      <c r="F146" s="472"/>
      <c r="G146" s="470"/>
      <c r="H146" s="470"/>
      <c r="I146" s="472"/>
      <c r="J146" s="472"/>
      <c r="K146" s="472"/>
      <c r="L146" s="473"/>
    </row>
    <row r="147" spans="2:14" x14ac:dyDescent="0.2">
      <c r="B147" s="718"/>
      <c r="C147" s="719"/>
      <c r="D147" s="767" t="s">
        <v>0</v>
      </c>
      <c r="E147" s="767"/>
      <c r="F147" s="767"/>
      <c r="G147" s="767"/>
      <c r="H147" s="767"/>
      <c r="I147" s="767"/>
      <c r="J147" s="767"/>
      <c r="K147" s="767"/>
      <c r="L147" s="767"/>
      <c r="M147" s="768"/>
      <c r="N147" s="474"/>
    </row>
    <row r="148" spans="2:14" ht="7.5" customHeight="1" x14ac:dyDescent="0.2">
      <c r="B148" s="720"/>
      <c r="C148" s="721"/>
      <c r="D148" s="769"/>
      <c r="E148" s="769"/>
      <c r="F148" s="769"/>
      <c r="G148" s="769"/>
      <c r="H148" s="769"/>
      <c r="I148" s="769"/>
      <c r="J148" s="769"/>
      <c r="K148" s="769"/>
      <c r="L148" s="769"/>
      <c r="M148" s="770"/>
      <c r="N148" s="475"/>
    </row>
    <row r="149" spans="2:14" x14ac:dyDescent="0.2">
      <c r="B149" s="720"/>
      <c r="C149" s="721"/>
      <c r="D149" s="771" t="str">
        <f>D133</f>
        <v>PAGO QUINCENAL DEL 16 AL 31 DE AGOSTO DE 2025</v>
      </c>
      <c r="E149" s="771"/>
      <c r="F149" s="771"/>
      <c r="G149" s="771"/>
      <c r="H149" s="771"/>
      <c r="I149" s="771"/>
      <c r="J149" s="771"/>
      <c r="K149" s="771"/>
      <c r="L149" s="771"/>
      <c r="M149" s="772"/>
      <c r="N149" s="475"/>
    </row>
    <row r="150" spans="2:14" ht="4.5" customHeight="1" thickBot="1" x14ac:dyDescent="0.25">
      <c r="B150" s="722"/>
      <c r="C150" s="723"/>
      <c r="D150" s="773"/>
      <c r="E150" s="773"/>
      <c r="F150" s="773"/>
      <c r="G150" s="773"/>
      <c r="H150" s="773"/>
      <c r="I150" s="773"/>
      <c r="J150" s="773"/>
      <c r="K150" s="773"/>
      <c r="L150" s="773"/>
      <c r="M150" s="774"/>
      <c r="N150" s="476"/>
    </row>
    <row r="151" spans="2:14" ht="15" customHeight="1" x14ac:dyDescent="0.2">
      <c r="B151" s="734" t="s">
        <v>2</v>
      </c>
      <c r="C151" s="736"/>
      <c r="D151" s="775" t="s">
        <v>60</v>
      </c>
      <c r="E151" s="776"/>
      <c r="F151" s="776"/>
      <c r="G151" s="776"/>
      <c r="H151" s="776"/>
      <c r="I151" s="776"/>
      <c r="J151" s="776"/>
      <c r="K151" s="776"/>
      <c r="L151" s="776"/>
      <c r="M151" s="777"/>
      <c r="N151" s="475"/>
    </row>
    <row r="152" spans="2:14" ht="4.5" customHeight="1" thickBot="1" x14ac:dyDescent="0.25">
      <c r="B152" s="733"/>
      <c r="C152" s="731"/>
      <c r="D152" s="778"/>
      <c r="E152" s="773"/>
      <c r="F152" s="773"/>
      <c r="G152" s="773"/>
      <c r="H152" s="773"/>
      <c r="I152" s="773"/>
      <c r="J152" s="773"/>
      <c r="K152" s="773"/>
      <c r="L152" s="773"/>
      <c r="M152" s="774"/>
      <c r="N152" s="476"/>
    </row>
    <row r="153" spans="2:14" ht="45.75" thickBot="1" x14ac:dyDescent="0.25">
      <c r="B153" s="176" t="s">
        <v>11</v>
      </c>
      <c r="C153" s="456" t="s">
        <v>4</v>
      </c>
      <c r="D153" s="441" t="s">
        <v>13</v>
      </c>
      <c r="E153" s="442" t="s">
        <v>28</v>
      </c>
      <c r="F153" s="443" t="s">
        <v>5</v>
      </c>
      <c r="G153" s="443" t="s">
        <v>6</v>
      </c>
      <c r="H153" s="444" t="s">
        <v>7</v>
      </c>
      <c r="I153" s="457" t="s">
        <v>89</v>
      </c>
      <c r="J153" s="457" t="s">
        <v>8</v>
      </c>
      <c r="K153" s="445" t="s">
        <v>105</v>
      </c>
      <c r="L153" s="445" t="s">
        <v>215</v>
      </c>
      <c r="M153" s="443" t="s">
        <v>9</v>
      </c>
      <c r="N153" s="441" t="s">
        <v>10</v>
      </c>
    </row>
    <row r="154" spans="2:14" ht="27" customHeight="1" thickBot="1" x14ac:dyDescent="0.25">
      <c r="B154" s="460">
        <v>39</v>
      </c>
      <c r="C154" s="519" t="s">
        <v>61</v>
      </c>
      <c r="D154" s="466" t="s">
        <v>62</v>
      </c>
      <c r="E154" s="478">
        <f>5075/15</f>
        <v>338.33333333333331</v>
      </c>
      <c r="F154" s="478">
        <f t="shared" ref="F154:F157" si="19">ROUND(E154*G154,0)</f>
        <v>5075</v>
      </c>
      <c r="G154" s="509">
        <v>15</v>
      </c>
      <c r="H154" s="509"/>
      <c r="I154" s="481"/>
      <c r="J154" s="478"/>
      <c r="K154" s="508"/>
      <c r="L154" s="481"/>
      <c r="M154" s="508">
        <f t="shared" ref="M154:M157" si="20">F154+I154+K154</f>
        <v>5075</v>
      </c>
      <c r="N154" s="474"/>
    </row>
    <row r="155" spans="2:14" ht="22.5" customHeight="1" thickBot="1" x14ac:dyDescent="0.25">
      <c r="B155" s="460">
        <v>40</v>
      </c>
      <c r="C155" s="507" t="s">
        <v>208</v>
      </c>
      <c r="D155" s="466" t="s">
        <v>62</v>
      </c>
      <c r="E155" s="478">
        <v>283.33</v>
      </c>
      <c r="F155" s="478">
        <f t="shared" si="19"/>
        <v>4250</v>
      </c>
      <c r="G155" s="509">
        <v>15</v>
      </c>
      <c r="H155" s="509"/>
      <c r="I155" s="481"/>
      <c r="J155" s="478"/>
      <c r="K155" s="508"/>
      <c r="L155" s="481"/>
      <c r="M155" s="508">
        <f t="shared" si="20"/>
        <v>4250</v>
      </c>
      <c r="N155" s="474"/>
    </row>
    <row r="156" spans="2:14" ht="23.25" customHeight="1" thickBot="1" x14ac:dyDescent="0.25">
      <c r="B156" s="460">
        <v>41</v>
      </c>
      <c r="C156" s="507" t="s">
        <v>209</v>
      </c>
      <c r="D156" s="466" t="s">
        <v>62</v>
      </c>
      <c r="E156" s="478">
        <v>283.33</v>
      </c>
      <c r="F156" s="478">
        <f t="shared" si="19"/>
        <v>4250</v>
      </c>
      <c r="G156" s="509">
        <v>15</v>
      </c>
      <c r="H156" s="509"/>
      <c r="I156" s="481"/>
      <c r="J156" s="478"/>
      <c r="K156" s="508"/>
      <c r="L156" s="481"/>
      <c r="M156" s="508">
        <f t="shared" si="20"/>
        <v>4250</v>
      </c>
      <c r="N156" s="474"/>
    </row>
    <row r="157" spans="2:14" ht="18.75" customHeight="1" thickBot="1" x14ac:dyDescent="0.25">
      <c r="B157" s="441">
        <v>42</v>
      </c>
      <c r="C157" s="511" t="s">
        <v>140</v>
      </c>
      <c r="D157" s="494" t="s">
        <v>64</v>
      </c>
      <c r="E157" s="478">
        <f>3662.4/15</f>
        <v>244.16</v>
      </c>
      <c r="F157" s="478">
        <f t="shared" si="19"/>
        <v>3662</v>
      </c>
      <c r="G157" s="480">
        <v>15</v>
      </c>
      <c r="H157" s="480"/>
      <c r="I157" s="486"/>
      <c r="J157" s="478"/>
      <c r="K157" s="478"/>
      <c r="L157" s="486"/>
      <c r="M157" s="478">
        <f t="shared" si="20"/>
        <v>3662</v>
      </c>
      <c r="N157" s="485"/>
    </row>
    <row r="158" spans="2:14" ht="17.25" customHeight="1" thickBot="1" x14ac:dyDescent="0.25">
      <c r="B158" s="456"/>
      <c r="C158" s="484" t="s">
        <v>129</v>
      </c>
      <c r="D158" s="250"/>
      <c r="E158" s="486"/>
      <c r="F158" s="486"/>
      <c r="G158" s="493"/>
      <c r="H158" s="493"/>
      <c r="I158" s="486"/>
      <c r="J158" s="486"/>
      <c r="K158" s="486"/>
      <c r="L158" s="486"/>
      <c r="M158" s="526">
        <f>SUM(M154:M157)</f>
        <v>17237</v>
      </c>
      <c r="N158" s="491"/>
    </row>
    <row r="159" spans="2:14" ht="17.25" customHeight="1" x14ac:dyDescent="0.2">
      <c r="B159" s="504"/>
      <c r="C159" s="471"/>
      <c r="D159" s="527"/>
      <c r="E159" s="472"/>
      <c r="F159" s="472"/>
      <c r="G159" s="470"/>
      <c r="H159" s="470"/>
      <c r="I159" s="472"/>
      <c r="J159" s="472"/>
      <c r="K159" s="472"/>
      <c r="L159" s="473"/>
    </row>
    <row r="160" spans="2:14" ht="1.5" customHeight="1" thickBot="1" x14ac:dyDescent="0.25"/>
    <row r="161" spans="2:14" x14ac:dyDescent="0.2">
      <c r="B161" s="718"/>
      <c r="C161" s="719"/>
      <c r="D161" s="704" t="s">
        <v>0</v>
      </c>
      <c r="E161" s="704"/>
      <c r="F161" s="704"/>
      <c r="G161" s="704"/>
      <c r="H161" s="704"/>
      <c r="I161" s="704"/>
      <c r="J161" s="704"/>
      <c r="K161" s="704"/>
      <c r="L161" s="704"/>
      <c r="M161" s="705"/>
      <c r="N161" s="474"/>
    </row>
    <row r="162" spans="2:14" ht="5.25" customHeight="1" x14ac:dyDescent="0.2">
      <c r="B162" s="720"/>
      <c r="C162" s="721"/>
      <c r="D162" s="706"/>
      <c r="E162" s="706"/>
      <c r="F162" s="706"/>
      <c r="G162" s="706"/>
      <c r="H162" s="706"/>
      <c r="I162" s="706"/>
      <c r="J162" s="706"/>
      <c r="K162" s="706"/>
      <c r="L162" s="706"/>
      <c r="M162" s="707"/>
      <c r="N162" s="475"/>
    </row>
    <row r="163" spans="2:14" x14ac:dyDescent="0.2">
      <c r="B163" s="720"/>
      <c r="C163" s="721"/>
      <c r="D163" s="708" t="str">
        <f>D149</f>
        <v>PAGO QUINCENAL DEL 16 AL 31 DE AGOSTO DE 2025</v>
      </c>
      <c r="E163" s="708"/>
      <c r="F163" s="708"/>
      <c r="G163" s="708"/>
      <c r="H163" s="708"/>
      <c r="I163" s="708"/>
      <c r="J163" s="708"/>
      <c r="K163" s="708"/>
      <c r="L163" s="708"/>
      <c r="M163" s="591"/>
      <c r="N163" s="475"/>
    </row>
    <row r="164" spans="2:14" ht="12" customHeight="1" thickBot="1" x14ac:dyDescent="0.25">
      <c r="B164" s="722"/>
      <c r="C164" s="723"/>
      <c r="D164" s="709"/>
      <c r="E164" s="709"/>
      <c r="F164" s="709"/>
      <c r="G164" s="709"/>
      <c r="H164" s="709"/>
      <c r="I164" s="709"/>
      <c r="J164" s="709"/>
      <c r="K164" s="709"/>
      <c r="L164" s="709"/>
      <c r="M164" s="593"/>
      <c r="N164" s="476"/>
    </row>
    <row r="165" spans="2:14" ht="15" customHeight="1" x14ac:dyDescent="0.2">
      <c r="B165" s="734" t="s">
        <v>2</v>
      </c>
      <c r="C165" s="736"/>
      <c r="D165" s="636" t="s">
        <v>65</v>
      </c>
      <c r="E165" s="712"/>
      <c r="F165" s="712"/>
      <c r="G165" s="712"/>
      <c r="H165" s="712"/>
      <c r="I165" s="712"/>
      <c r="J165" s="712"/>
      <c r="K165" s="712"/>
      <c r="L165" s="712"/>
      <c r="M165" s="637"/>
      <c r="N165" s="475"/>
    </row>
    <row r="166" spans="2:14" ht="15.75" customHeight="1" thickBot="1" x14ac:dyDescent="0.25">
      <c r="B166" s="733"/>
      <c r="C166" s="731"/>
      <c r="D166" s="592"/>
      <c r="E166" s="709"/>
      <c r="F166" s="709"/>
      <c r="G166" s="709"/>
      <c r="H166" s="709"/>
      <c r="I166" s="709"/>
      <c r="J166" s="709"/>
      <c r="K166" s="709"/>
      <c r="L166" s="709"/>
      <c r="M166" s="593"/>
      <c r="N166" s="476"/>
    </row>
    <row r="167" spans="2:14" ht="45.75" thickBot="1" x14ac:dyDescent="0.25">
      <c r="B167" s="176" t="s">
        <v>11</v>
      </c>
      <c r="C167" s="456" t="s">
        <v>4</v>
      </c>
      <c r="D167" s="441" t="s">
        <v>13</v>
      </c>
      <c r="E167" s="442" t="s">
        <v>28</v>
      </c>
      <c r="F167" s="443" t="s">
        <v>5</v>
      </c>
      <c r="G167" s="443" t="s">
        <v>6</v>
      </c>
      <c r="H167" s="444" t="s">
        <v>7</v>
      </c>
      <c r="I167" s="442" t="s">
        <v>89</v>
      </c>
      <c r="J167" s="444" t="s">
        <v>8</v>
      </c>
      <c r="K167" s="445" t="s">
        <v>105</v>
      </c>
      <c r="L167" s="445" t="s">
        <v>215</v>
      </c>
      <c r="M167" s="443" t="s">
        <v>9</v>
      </c>
      <c r="N167" s="441" t="s">
        <v>10</v>
      </c>
    </row>
    <row r="168" spans="2:14" ht="24" customHeight="1" thickBot="1" x14ac:dyDescent="0.25">
      <c r="B168" s="460">
        <v>43</v>
      </c>
      <c r="C168" s="519" t="s">
        <v>66</v>
      </c>
      <c r="D168" s="466" t="s">
        <v>67</v>
      </c>
      <c r="E168" s="478">
        <v>330.33333333333331</v>
      </c>
      <c r="F168" s="478">
        <f>ROUND(E168*G168,0)</f>
        <v>4955</v>
      </c>
      <c r="G168" s="509">
        <v>15</v>
      </c>
      <c r="H168" s="509"/>
      <c r="I168" s="481"/>
      <c r="J168" s="498">
        <v>0</v>
      </c>
      <c r="K168" s="508">
        <f>ROUND((E168*2)*J168,0)</f>
        <v>0</v>
      </c>
      <c r="L168" s="478"/>
      <c r="M168" s="478">
        <f>F168+I168+K168</f>
        <v>4955</v>
      </c>
      <c r="N168" s="508"/>
    </row>
    <row r="169" spans="2:14" ht="21" customHeight="1" thickBot="1" x14ac:dyDescent="0.25">
      <c r="B169" s="441">
        <v>44</v>
      </c>
      <c r="C169" s="511" t="s">
        <v>68</v>
      </c>
      <c r="D169" s="494" t="s">
        <v>67</v>
      </c>
      <c r="E169" s="478">
        <v>330.33333333333331</v>
      </c>
      <c r="F169" s="478">
        <f>ROUND(E169*G169,0)</f>
        <v>4955</v>
      </c>
      <c r="G169" s="480">
        <v>15</v>
      </c>
      <c r="H169" s="480"/>
      <c r="I169" s="486"/>
      <c r="J169" s="498">
        <v>0</v>
      </c>
      <c r="K169" s="508">
        <f>ROUND((E169*2)*J169,0)</f>
        <v>0</v>
      </c>
      <c r="L169" s="481">
        <v>500</v>
      </c>
      <c r="M169" s="478">
        <f>F169+I169+K169-L169</f>
        <v>4455</v>
      </c>
      <c r="N169" s="478"/>
    </row>
    <row r="170" spans="2:14" ht="16.5" customHeight="1" thickBot="1" x14ac:dyDescent="0.25">
      <c r="B170" s="513"/>
      <c r="C170" s="484" t="s">
        <v>129</v>
      </c>
      <c r="D170" s="737"/>
      <c r="E170" s="738"/>
      <c r="F170" s="738"/>
      <c r="G170" s="738"/>
      <c r="H170" s="738"/>
      <c r="I170" s="738"/>
      <c r="J170" s="738"/>
      <c r="K170" s="739"/>
      <c r="L170" s="515"/>
      <c r="M170" s="528">
        <f>M169+M168</f>
        <v>9410</v>
      </c>
      <c r="N170" s="485"/>
    </row>
    <row r="171" spans="2:14" ht="16.5" customHeight="1" x14ac:dyDescent="0.2">
      <c r="C171" s="471"/>
      <c r="D171" s="470"/>
      <c r="E171" s="470"/>
      <c r="F171" s="470"/>
      <c r="G171" s="470"/>
      <c r="H171" s="470"/>
      <c r="I171" s="470"/>
      <c r="J171" s="470"/>
      <c r="K171" s="470"/>
      <c r="L171" s="516"/>
      <c r="M171" s="510"/>
    </row>
    <row r="172" spans="2:14" ht="16.5" customHeight="1" x14ac:dyDescent="0.2">
      <c r="C172" s="471"/>
      <c r="D172" s="470"/>
      <c r="E172" s="470"/>
      <c r="F172" s="470"/>
      <c r="G172" s="470"/>
      <c r="H172" s="470"/>
      <c r="I172" s="470"/>
      <c r="J172" s="470"/>
      <c r="K172" s="470"/>
      <c r="L172" s="516"/>
      <c r="M172" s="510"/>
    </row>
    <row r="173" spans="2:14" ht="16.5" customHeight="1" x14ac:dyDescent="0.2">
      <c r="C173" s="471"/>
      <c r="D173" s="470"/>
      <c r="E173" s="470"/>
      <c r="F173" s="470"/>
      <c r="G173" s="470"/>
      <c r="H173" s="470"/>
      <c r="I173" s="470"/>
      <c r="J173" s="470"/>
      <c r="K173" s="470"/>
      <c r="L173" s="516"/>
      <c r="M173" s="510"/>
    </row>
    <row r="174" spans="2:14" ht="16.5" customHeight="1" x14ac:dyDescent="0.2">
      <c r="C174" s="471"/>
      <c r="D174" s="470"/>
      <c r="E174" s="470"/>
      <c r="F174" s="470"/>
      <c r="G174" s="470"/>
      <c r="H174" s="470"/>
      <c r="I174" s="470"/>
      <c r="J174" s="470"/>
      <c r="K174" s="470"/>
      <c r="L174" s="516"/>
      <c r="M174" s="510"/>
    </row>
    <row r="175" spans="2:14" ht="16.5" customHeight="1" x14ac:dyDescent="0.2">
      <c r="C175" s="471"/>
      <c r="D175" s="470"/>
      <c r="E175" s="470"/>
      <c r="F175" s="470"/>
      <c r="G175" s="470"/>
      <c r="H175" s="470"/>
      <c r="I175" s="470"/>
      <c r="J175" s="470"/>
      <c r="K175" s="470"/>
      <c r="L175" s="516"/>
      <c r="M175" s="510"/>
    </row>
    <row r="176" spans="2:14" ht="24" customHeight="1" thickBot="1" x14ac:dyDescent="0.25">
      <c r="F176" s="518"/>
    </row>
    <row r="177" spans="2:14" x14ac:dyDescent="0.2">
      <c r="B177" s="718"/>
      <c r="C177" s="719"/>
      <c r="D177" s="704" t="s">
        <v>0</v>
      </c>
      <c r="E177" s="704"/>
      <c r="F177" s="704"/>
      <c r="G177" s="704"/>
      <c r="H177" s="704"/>
      <c r="I177" s="704"/>
      <c r="J177" s="704"/>
      <c r="K177" s="704"/>
      <c r="L177" s="704"/>
      <c r="M177" s="705"/>
      <c r="N177" s="474"/>
    </row>
    <row r="178" spans="2:14" ht="5.25" customHeight="1" x14ac:dyDescent="0.2">
      <c r="B178" s="720"/>
      <c r="C178" s="721"/>
      <c r="D178" s="706"/>
      <c r="E178" s="706"/>
      <c r="F178" s="706"/>
      <c r="G178" s="706"/>
      <c r="H178" s="706"/>
      <c r="I178" s="706"/>
      <c r="J178" s="706"/>
      <c r="K178" s="706"/>
      <c r="L178" s="706"/>
      <c r="M178" s="707"/>
      <c r="N178" s="475"/>
    </row>
    <row r="179" spans="2:14" ht="18" customHeight="1" x14ac:dyDescent="0.2">
      <c r="B179" s="720"/>
      <c r="C179" s="721"/>
      <c r="D179" s="708" t="str">
        <f>D149</f>
        <v>PAGO QUINCENAL DEL 16 AL 31 DE AGOSTO DE 2025</v>
      </c>
      <c r="E179" s="708"/>
      <c r="F179" s="708"/>
      <c r="G179" s="708"/>
      <c r="H179" s="708"/>
      <c r="I179" s="708"/>
      <c r="J179" s="708"/>
      <c r="K179" s="708"/>
      <c r="L179" s="708"/>
      <c r="M179" s="591"/>
      <c r="N179" s="475"/>
    </row>
    <row r="180" spans="2:14" ht="5.25" customHeight="1" thickBot="1" x14ac:dyDescent="0.25">
      <c r="B180" s="722"/>
      <c r="C180" s="723"/>
      <c r="D180" s="709"/>
      <c r="E180" s="709"/>
      <c r="F180" s="709"/>
      <c r="G180" s="709"/>
      <c r="H180" s="709"/>
      <c r="I180" s="709"/>
      <c r="J180" s="709"/>
      <c r="K180" s="709"/>
      <c r="L180" s="709"/>
      <c r="M180" s="593"/>
      <c r="N180" s="476"/>
    </row>
    <row r="181" spans="2:14" ht="15" customHeight="1" x14ac:dyDescent="0.2">
      <c r="B181" s="734" t="s">
        <v>2</v>
      </c>
      <c r="C181" s="736"/>
      <c r="D181" s="636" t="s">
        <v>69</v>
      </c>
      <c r="E181" s="712"/>
      <c r="F181" s="712"/>
      <c r="G181" s="712"/>
      <c r="H181" s="712"/>
      <c r="I181" s="712"/>
      <c r="J181" s="712"/>
      <c r="K181" s="712"/>
      <c r="L181" s="712"/>
      <c r="M181" s="637"/>
      <c r="N181" s="475"/>
    </row>
    <row r="182" spans="2:14" ht="8.25" customHeight="1" thickBot="1" x14ac:dyDescent="0.25">
      <c r="B182" s="733"/>
      <c r="C182" s="731"/>
      <c r="D182" s="592"/>
      <c r="E182" s="709"/>
      <c r="F182" s="709"/>
      <c r="G182" s="709"/>
      <c r="H182" s="709"/>
      <c r="I182" s="709"/>
      <c r="J182" s="709"/>
      <c r="K182" s="709"/>
      <c r="L182" s="709"/>
      <c r="M182" s="593"/>
      <c r="N182" s="476"/>
    </row>
    <row r="183" spans="2:14" ht="40.5" customHeight="1" thickBot="1" x14ac:dyDescent="0.25">
      <c r="B183" s="176" t="s">
        <v>11</v>
      </c>
      <c r="C183" s="456" t="s">
        <v>4</v>
      </c>
      <c r="D183" s="441" t="s">
        <v>13</v>
      </c>
      <c r="E183" s="442" t="s">
        <v>28</v>
      </c>
      <c r="F183" s="443" t="s">
        <v>5</v>
      </c>
      <c r="G183" s="443" t="s">
        <v>6</v>
      </c>
      <c r="H183" s="444" t="s">
        <v>7</v>
      </c>
      <c r="I183" s="443" t="s">
        <v>89</v>
      </c>
      <c r="J183" s="443" t="s">
        <v>8</v>
      </c>
      <c r="K183" s="445" t="s">
        <v>105</v>
      </c>
      <c r="L183" s="445" t="s">
        <v>215</v>
      </c>
      <c r="M183" s="443" t="s">
        <v>9</v>
      </c>
      <c r="N183" s="441" t="s">
        <v>10</v>
      </c>
    </row>
    <row r="184" spans="2:14" ht="28.5" customHeight="1" thickBot="1" x14ac:dyDescent="0.25">
      <c r="B184" s="444">
        <v>45</v>
      </c>
      <c r="C184" s="529" t="s">
        <v>157</v>
      </c>
      <c r="D184" s="444" t="s">
        <v>87</v>
      </c>
      <c r="E184" s="443">
        <v>319.2</v>
      </c>
      <c r="F184" s="478">
        <f>ROUND(E184*G184,0)</f>
        <v>4788</v>
      </c>
      <c r="G184" s="509">
        <v>15</v>
      </c>
      <c r="H184" s="480">
        <v>0</v>
      </c>
      <c r="I184" s="481">
        <f>ROUND((E184/4)*H184,0)</f>
        <v>0</v>
      </c>
      <c r="J184" s="478"/>
      <c r="K184" s="478"/>
      <c r="L184" s="486"/>
      <c r="M184" s="508">
        <f>F184+I184+K184</f>
        <v>4788</v>
      </c>
      <c r="N184" s="460"/>
    </row>
    <row r="185" spans="2:14" ht="32.25" customHeight="1" thickBot="1" x14ac:dyDescent="0.25">
      <c r="B185" s="444">
        <v>46</v>
      </c>
      <c r="C185" s="529" t="s">
        <v>246</v>
      </c>
      <c r="D185" s="444" t="s">
        <v>247</v>
      </c>
      <c r="E185" s="443">
        <v>319.2</v>
      </c>
      <c r="F185" s="478">
        <f>ROUND(E185*G185,0)</f>
        <v>4788</v>
      </c>
      <c r="G185" s="509">
        <v>15</v>
      </c>
      <c r="H185" s="509"/>
      <c r="I185" s="481"/>
      <c r="J185" s="478"/>
      <c r="K185" s="508"/>
      <c r="L185" s="481"/>
      <c r="M185" s="508">
        <f>F185+I185+K185</f>
        <v>4788</v>
      </c>
      <c r="N185" s="460"/>
    </row>
    <row r="186" spans="2:14" ht="28.5" customHeight="1" thickBot="1" x14ac:dyDescent="0.25">
      <c r="B186" s="460">
        <v>47</v>
      </c>
      <c r="C186" s="507" t="s">
        <v>148</v>
      </c>
      <c r="D186" s="466" t="s">
        <v>141</v>
      </c>
      <c r="E186" s="508">
        <v>460</v>
      </c>
      <c r="F186" s="478">
        <f>ROUND(E186*G186,0)</f>
        <v>6900</v>
      </c>
      <c r="G186" s="509">
        <v>15</v>
      </c>
      <c r="H186" s="509"/>
      <c r="I186" s="481"/>
      <c r="J186" s="478"/>
      <c r="K186" s="508"/>
      <c r="L186" s="481"/>
      <c r="M186" s="508">
        <f>F186+I186+K186</f>
        <v>6900</v>
      </c>
      <c r="N186" s="474"/>
    </row>
    <row r="187" spans="2:14" ht="17.25" customHeight="1" thickBot="1" x14ac:dyDescent="0.25">
      <c r="B187" s="456"/>
      <c r="C187" s="175" t="s">
        <v>129</v>
      </c>
      <c r="D187" s="685"/>
      <c r="E187" s="686"/>
      <c r="F187" s="686"/>
      <c r="G187" s="686"/>
      <c r="H187" s="686"/>
      <c r="I187" s="686"/>
      <c r="J187" s="686"/>
      <c r="K187" s="687"/>
      <c r="L187" s="467"/>
      <c r="M187" s="526">
        <f>M186+M184+M185</f>
        <v>16476</v>
      </c>
      <c r="N187" s="491"/>
    </row>
    <row r="188" spans="2:14" ht="12" thickBot="1" x14ac:dyDescent="0.25"/>
    <row r="189" spans="2:14" x14ac:dyDescent="0.2">
      <c r="B189" s="718"/>
      <c r="C189" s="719"/>
      <c r="D189" s="704" t="s">
        <v>0</v>
      </c>
      <c r="E189" s="704"/>
      <c r="F189" s="704"/>
      <c r="G189" s="704"/>
      <c r="H189" s="704"/>
      <c r="I189" s="704"/>
      <c r="J189" s="704"/>
      <c r="K189" s="704"/>
      <c r="L189" s="704"/>
      <c r="M189" s="705"/>
      <c r="N189" s="474"/>
    </row>
    <row r="190" spans="2:14" x14ac:dyDescent="0.2">
      <c r="B190" s="720"/>
      <c r="C190" s="721"/>
      <c r="D190" s="706"/>
      <c r="E190" s="706"/>
      <c r="F190" s="706"/>
      <c r="G190" s="706"/>
      <c r="H190" s="706"/>
      <c r="I190" s="706"/>
      <c r="J190" s="706"/>
      <c r="K190" s="706"/>
      <c r="L190" s="706"/>
      <c r="M190" s="707"/>
      <c r="N190" s="475"/>
    </row>
    <row r="191" spans="2:14" x14ac:dyDescent="0.2">
      <c r="B191" s="720"/>
      <c r="C191" s="721"/>
      <c r="D191" s="708" t="str">
        <f>D179</f>
        <v>PAGO QUINCENAL DEL 16 AL 31 DE AGOSTO DE 2025</v>
      </c>
      <c r="E191" s="708"/>
      <c r="F191" s="708"/>
      <c r="G191" s="708"/>
      <c r="H191" s="708"/>
      <c r="I191" s="708"/>
      <c r="J191" s="708"/>
      <c r="K191" s="708"/>
      <c r="L191" s="708"/>
      <c r="M191" s="591"/>
      <c r="N191" s="475"/>
    </row>
    <row r="192" spans="2:14" ht="19.5" customHeight="1" thickBot="1" x14ac:dyDescent="0.25">
      <c r="B192" s="722"/>
      <c r="C192" s="723"/>
      <c r="D192" s="709"/>
      <c r="E192" s="709"/>
      <c r="F192" s="709"/>
      <c r="G192" s="709"/>
      <c r="H192" s="709"/>
      <c r="I192" s="709"/>
      <c r="J192" s="709"/>
      <c r="K192" s="709"/>
      <c r="L192" s="709"/>
      <c r="M192" s="593"/>
      <c r="N192" s="476"/>
    </row>
    <row r="193" spans="2:14" ht="15" customHeight="1" x14ac:dyDescent="0.2">
      <c r="B193" s="734" t="s">
        <v>2</v>
      </c>
      <c r="C193" s="736"/>
      <c r="D193" s="636" t="s">
        <v>79</v>
      </c>
      <c r="E193" s="712"/>
      <c r="F193" s="712"/>
      <c r="G193" s="712"/>
      <c r="H193" s="712"/>
      <c r="I193" s="712"/>
      <c r="J193" s="712"/>
      <c r="K193" s="712"/>
      <c r="L193" s="712"/>
      <c r="M193" s="637"/>
      <c r="N193" s="475"/>
    </row>
    <row r="194" spans="2:14" ht="15.75" customHeight="1" thickBot="1" x14ac:dyDescent="0.25">
      <c r="B194" s="733"/>
      <c r="C194" s="731"/>
      <c r="D194" s="592"/>
      <c r="E194" s="709"/>
      <c r="F194" s="709"/>
      <c r="G194" s="709"/>
      <c r="H194" s="709"/>
      <c r="I194" s="709"/>
      <c r="J194" s="709"/>
      <c r="K194" s="709"/>
      <c r="L194" s="709"/>
      <c r="M194" s="593"/>
      <c r="N194" s="476"/>
    </row>
    <row r="195" spans="2:14" ht="45.75" thickBot="1" x14ac:dyDescent="0.25">
      <c r="B195" s="176" t="s">
        <v>11</v>
      </c>
      <c r="C195" s="456" t="s">
        <v>4</v>
      </c>
      <c r="D195" s="441" t="s">
        <v>13</v>
      </c>
      <c r="E195" s="442" t="s">
        <v>28</v>
      </c>
      <c r="F195" s="443" t="s">
        <v>5</v>
      </c>
      <c r="G195" s="443" t="s">
        <v>6</v>
      </c>
      <c r="H195" s="444" t="s">
        <v>7</v>
      </c>
      <c r="I195" s="457" t="s">
        <v>89</v>
      </c>
      <c r="J195" s="457" t="s">
        <v>8</v>
      </c>
      <c r="K195" s="445" t="s">
        <v>105</v>
      </c>
      <c r="L195" s="445" t="s">
        <v>215</v>
      </c>
      <c r="M195" s="443" t="s">
        <v>9</v>
      </c>
      <c r="N195" s="441" t="s">
        <v>10</v>
      </c>
    </row>
    <row r="196" spans="2:14" ht="34.5" thickBot="1" x14ac:dyDescent="0.25">
      <c r="B196" s="441">
        <v>48</v>
      </c>
      <c r="C196" s="531" t="s">
        <v>75</v>
      </c>
      <c r="D196" s="494" t="s">
        <v>80</v>
      </c>
      <c r="E196" s="478">
        <v>338.4</v>
      </c>
      <c r="F196" s="478">
        <f>ROUND(E196*G196,0)</f>
        <v>5076</v>
      </c>
      <c r="G196" s="480">
        <v>15</v>
      </c>
      <c r="H196" s="480"/>
      <c r="I196" s="486"/>
      <c r="J196" s="478"/>
      <c r="K196" s="478"/>
      <c r="L196" s="486">
        <v>1000</v>
      </c>
      <c r="M196" s="478">
        <f>F196+I196+K196-L196</f>
        <v>4076</v>
      </c>
      <c r="N196" s="485"/>
    </row>
    <row r="197" spans="2:14" ht="15" customHeight="1" thickBot="1" x14ac:dyDescent="0.25">
      <c r="B197" s="513"/>
      <c r="C197" s="484" t="s">
        <v>129</v>
      </c>
      <c r="D197" s="737"/>
      <c r="E197" s="738"/>
      <c r="F197" s="738"/>
      <c r="G197" s="738"/>
      <c r="H197" s="738"/>
      <c r="I197" s="738"/>
      <c r="J197" s="738"/>
      <c r="K197" s="739"/>
      <c r="L197" s="514"/>
      <c r="M197" s="515">
        <f>M196</f>
        <v>4076</v>
      </c>
      <c r="N197" s="491"/>
    </row>
    <row r="198" spans="2:14" ht="15" customHeight="1" x14ac:dyDescent="0.2">
      <c r="C198" s="471"/>
      <c r="D198" s="470"/>
      <c r="E198" s="470"/>
      <c r="F198" s="470"/>
      <c r="G198" s="470"/>
      <c r="H198" s="470"/>
      <c r="I198" s="470"/>
      <c r="J198" s="470"/>
      <c r="K198" s="470"/>
      <c r="L198" s="516"/>
    </row>
    <row r="199" spans="2:14" ht="15" customHeight="1" x14ac:dyDescent="0.2">
      <c r="C199" s="471"/>
      <c r="D199" s="470"/>
      <c r="E199" s="470"/>
      <c r="F199" s="470"/>
      <c r="G199" s="470"/>
      <c r="H199" s="470"/>
      <c r="I199" s="470"/>
      <c r="J199" s="470"/>
      <c r="K199" s="470"/>
      <c r="L199" s="516"/>
    </row>
    <row r="200" spans="2:14" ht="15" customHeight="1" x14ac:dyDescent="0.2">
      <c r="C200" s="471"/>
      <c r="D200" s="470"/>
      <c r="E200" s="470"/>
      <c r="F200" s="470"/>
      <c r="G200" s="470"/>
      <c r="H200" s="470"/>
      <c r="I200" s="470"/>
      <c r="J200" s="470"/>
      <c r="K200" s="470"/>
      <c r="L200" s="516"/>
    </row>
    <row r="201" spans="2:14" ht="15" customHeight="1" x14ac:dyDescent="0.2">
      <c r="C201" s="471"/>
      <c r="D201" s="470"/>
      <c r="E201" s="470"/>
      <c r="F201" s="470"/>
      <c r="G201" s="470"/>
      <c r="H201" s="470"/>
      <c r="I201" s="470"/>
      <c r="J201" s="470"/>
      <c r="K201" s="470"/>
      <c r="L201" s="516"/>
    </row>
    <row r="202" spans="2:14" ht="3" customHeight="1" thickBot="1" x14ac:dyDescent="0.25"/>
    <row r="203" spans="2:14" x14ac:dyDescent="0.2">
      <c r="B203" s="718"/>
      <c r="C203" s="719"/>
      <c r="D203" s="704" t="s">
        <v>0</v>
      </c>
      <c r="E203" s="704"/>
      <c r="F203" s="704"/>
      <c r="G203" s="704"/>
      <c r="H203" s="704"/>
      <c r="I203" s="704"/>
      <c r="J203" s="704"/>
      <c r="K203" s="704"/>
      <c r="L203" s="704"/>
      <c r="M203" s="705"/>
      <c r="N203" s="474"/>
    </row>
    <row r="204" spans="2:14" x14ac:dyDescent="0.2">
      <c r="B204" s="720"/>
      <c r="C204" s="721"/>
      <c r="D204" s="706"/>
      <c r="E204" s="706"/>
      <c r="F204" s="706"/>
      <c r="G204" s="706"/>
      <c r="H204" s="706"/>
      <c r="I204" s="706"/>
      <c r="J204" s="706"/>
      <c r="K204" s="706"/>
      <c r="L204" s="706"/>
      <c r="M204" s="707"/>
      <c r="N204" s="475"/>
    </row>
    <row r="205" spans="2:14" x14ac:dyDescent="0.2">
      <c r="B205" s="720"/>
      <c r="C205" s="721"/>
      <c r="D205" s="708" t="str">
        <f>D191</f>
        <v>PAGO QUINCENAL DEL 16 AL 31 DE AGOSTO DE 2025</v>
      </c>
      <c r="E205" s="708"/>
      <c r="F205" s="708"/>
      <c r="G205" s="708"/>
      <c r="H205" s="708"/>
      <c r="I205" s="708"/>
      <c r="J205" s="708"/>
      <c r="K205" s="708"/>
      <c r="L205" s="708"/>
      <c r="M205" s="591"/>
      <c r="N205" s="475"/>
    </row>
    <row r="206" spans="2:14" ht="13.5" customHeight="1" thickBot="1" x14ac:dyDescent="0.25">
      <c r="B206" s="722"/>
      <c r="C206" s="723"/>
      <c r="D206" s="709"/>
      <c r="E206" s="709"/>
      <c r="F206" s="709"/>
      <c r="G206" s="709"/>
      <c r="H206" s="709"/>
      <c r="I206" s="709"/>
      <c r="J206" s="709"/>
      <c r="K206" s="709"/>
      <c r="L206" s="709"/>
      <c r="M206" s="593"/>
      <c r="N206" s="476"/>
    </row>
    <row r="207" spans="2:14" ht="15" customHeight="1" x14ac:dyDescent="0.2">
      <c r="B207" s="734" t="s">
        <v>2</v>
      </c>
      <c r="C207" s="736"/>
      <c r="D207" s="636" t="s">
        <v>76</v>
      </c>
      <c r="E207" s="712"/>
      <c r="F207" s="712"/>
      <c r="G207" s="712"/>
      <c r="H207" s="712"/>
      <c r="I207" s="712"/>
      <c r="J207" s="712"/>
      <c r="K207" s="712"/>
      <c r="L207" s="712"/>
      <c r="M207" s="637"/>
      <c r="N207" s="475"/>
    </row>
    <row r="208" spans="2:14" ht="15.75" customHeight="1" thickBot="1" x14ac:dyDescent="0.25">
      <c r="B208" s="733"/>
      <c r="C208" s="731"/>
      <c r="D208" s="592"/>
      <c r="E208" s="709"/>
      <c r="F208" s="709"/>
      <c r="G208" s="709"/>
      <c r="H208" s="709"/>
      <c r="I208" s="709"/>
      <c r="J208" s="709"/>
      <c r="K208" s="709"/>
      <c r="L208" s="709"/>
      <c r="M208" s="593"/>
      <c r="N208" s="476"/>
    </row>
    <row r="209" spans="2:14" ht="36.75" customHeight="1" thickBot="1" x14ac:dyDescent="0.25">
      <c r="B209" s="176" t="s">
        <v>11</v>
      </c>
      <c r="C209" s="456" t="s">
        <v>4</v>
      </c>
      <c r="D209" s="441" t="s">
        <v>13</v>
      </c>
      <c r="E209" s="442" t="s">
        <v>28</v>
      </c>
      <c r="F209" s="443" t="s">
        <v>5</v>
      </c>
      <c r="G209" s="443" t="s">
        <v>6</v>
      </c>
      <c r="H209" s="444" t="s">
        <v>7</v>
      </c>
      <c r="I209" s="457" t="s">
        <v>89</v>
      </c>
      <c r="J209" s="457" t="s">
        <v>8</v>
      </c>
      <c r="K209" s="445" t="s">
        <v>105</v>
      </c>
      <c r="L209" s="445" t="s">
        <v>215</v>
      </c>
      <c r="M209" s="443" t="s">
        <v>9</v>
      </c>
      <c r="N209" s="441" t="s">
        <v>10</v>
      </c>
    </row>
    <row r="210" spans="2:14" ht="23.25" thickBot="1" x14ac:dyDescent="0.25">
      <c r="B210" s="441">
        <v>49</v>
      </c>
      <c r="C210" s="531" t="s">
        <v>77</v>
      </c>
      <c r="D210" s="494" t="s">
        <v>76</v>
      </c>
      <c r="E210" s="478">
        <f>6347.25/15</f>
        <v>423.15</v>
      </c>
      <c r="F210" s="478">
        <f>ROUND(E210*G210,0)</f>
        <v>6347</v>
      </c>
      <c r="G210" s="480">
        <v>15</v>
      </c>
      <c r="H210" s="480"/>
      <c r="I210" s="486"/>
      <c r="J210" s="478"/>
      <c r="K210" s="478"/>
      <c r="L210" s="486"/>
      <c r="M210" s="478">
        <f>F210+I210+K210</f>
        <v>6347</v>
      </c>
      <c r="N210" s="485"/>
    </row>
    <row r="211" spans="2:14" ht="18.75" customHeight="1" thickBot="1" x14ac:dyDescent="0.25">
      <c r="B211" s="513"/>
      <c r="C211" s="484" t="s">
        <v>131</v>
      </c>
      <c r="D211" s="737"/>
      <c r="E211" s="738"/>
      <c r="F211" s="738"/>
      <c r="G211" s="738"/>
      <c r="H211" s="738"/>
      <c r="I211" s="738"/>
      <c r="J211" s="738"/>
      <c r="K211" s="739"/>
      <c r="L211" s="514"/>
      <c r="M211" s="515">
        <f>M210</f>
        <v>6347</v>
      </c>
      <c r="N211" s="491"/>
    </row>
    <row r="212" spans="2:14" ht="18.75" customHeight="1" x14ac:dyDescent="0.2">
      <c r="C212" s="471"/>
      <c r="D212" s="470"/>
      <c r="E212" s="470"/>
      <c r="F212" s="470"/>
      <c r="G212" s="470"/>
      <c r="H212" s="470"/>
      <c r="I212" s="470"/>
      <c r="J212" s="470"/>
      <c r="K212" s="470"/>
      <c r="L212" s="516"/>
    </row>
    <row r="213" spans="2:14" ht="6" customHeight="1" thickBot="1" x14ac:dyDescent="0.25"/>
    <row r="214" spans="2:14" x14ac:dyDescent="0.2">
      <c r="B214" s="718"/>
      <c r="C214" s="719"/>
      <c r="D214" s="704" t="s">
        <v>0</v>
      </c>
      <c r="E214" s="704"/>
      <c r="F214" s="704"/>
      <c r="G214" s="704"/>
      <c r="H214" s="704"/>
      <c r="I214" s="704"/>
      <c r="J214" s="704"/>
      <c r="K214" s="704"/>
      <c r="L214" s="704"/>
      <c r="M214" s="705"/>
      <c r="N214" s="474"/>
    </row>
    <row r="215" spans="2:14" x14ac:dyDescent="0.2">
      <c r="B215" s="720"/>
      <c r="C215" s="721"/>
      <c r="D215" s="706"/>
      <c r="E215" s="706"/>
      <c r="F215" s="706"/>
      <c r="G215" s="706"/>
      <c r="H215" s="706"/>
      <c r="I215" s="706"/>
      <c r="J215" s="706"/>
      <c r="K215" s="706"/>
      <c r="L215" s="706"/>
      <c r="M215" s="707"/>
      <c r="N215" s="475"/>
    </row>
    <row r="216" spans="2:14" x14ac:dyDescent="0.2">
      <c r="B216" s="720"/>
      <c r="C216" s="721"/>
      <c r="D216" s="708" t="str">
        <f>D205</f>
        <v>PAGO QUINCENAL DEL 16 AL 31 DE AGOSTO DE 2025</v>
      </c>
      <c r="E216" s="708"/>
      <c r="F216" s="708"/>
      <c r="G216" s="708"/>
      <c r="H216" s="708"/>
      <c r="I216" s="708"/>
      <c r="J216" s="708"/>
      <c r="K216" s="708"/>
      <c r="L216" s="708"/>
      <c r="M216" s="591"/>
      <c r="N216" s="475"/>
    </row>
    <row r="217" spans="2:14" ht="18" customHeight="1" thickBot="1" x14ac:dyDescent="0.25">
      <c r="B217" s="722"/>
      <c r="C217" s="723"/>
      <c r="D217" s="709"/>
      <c r="E217" s="709"/>
      <c r="F217" s="709"/>
      <c r="G217" s="709"/>
      <c r="H217" s="709"/>
      <c r="I217" s="709"/>
      <c r="J217" s="709"/>
      <c r="K217" s="709"/>
      <c r="L217" s="709"/>
      <c r="M217" s="593"/>
      <c r="N217" s="476"/>
    </row>
    <row r="218" spans="2:14" ht="15" customHeight="1" x14ac:dyDescent="0.2">
      <c r="B218" s="734" t="s">
        <v>2</v>
      </c>
      <c r="C218" s="736"/>
      <c r="D218" s="636" t="s">
        <v>78</v>
      </c>
      <c r="E218" s="712"/>
      <c r="F218" s="712"/>
      <c r="G218" s="712"/>
      <c r="H218" s="712"/>
      <c r="I218" s="712"/>
      <c r="J218" s="712"/>
      <c r="K218" s="712"/>
      <c r="L218" s="712"/>
      <c r="M218" s="637"/>
      <c r="N218" s="475"/>
    </row>
    <row r="219" spans="2:14" ht="15.75" customHeight="1" thickBot="1" x14ac:dyDescent="0.25">
      <c r="B219" s="733"/>
      <c r="C219" s="731"/>
      <c r="D219" s="592"/>
      <c r="E219" s="709"/>
      <c r="F219" s="709"/>
      <c r="G219" s="709"/>
      <c r="H219" s="709"/>
      <c r="I219" s="709"/>
      <c r="J219" s="709"/>
      <c r="K219" s="709"/>
      <c r="L219" s="709"/>
      <c r="M219" s="593"/>
      <c r="N219" s="476"/>
    </row>
    <row r="220" spans="2:14" ht="34.5" customHeight="1" thickBot="1" x14ac:dyDescent="0.25">
      <c r="B220" s="175" t="s">
        <v>11</v>
      </c>
      <c r="C220" s="456" t="s">
        <v>4</v>
      </c>
      <c r="D220" s="441" t="s">
        <v>13</v>
      </c>
      <c r="E220" s="442" t="s">
        <v>28</v>
      </c>
      <c r="F220" s="443" t="s">
        <v>5</v>
      </c>
      <c r="G220" s="443" t="s">
        <v>6</v>
      </c>
      <c r="H220" s="444" t="s">
        <v>7</v>
      </c>
      <c r="I220" s="457" t="s">
        <v>89</v>
      </c>
      <c r="J220" s="457" t="s">
        <v>8</v>
      </c>
      <c r="K220" s="445" t="s">
        <v>105</v>
      </c>
      <c r="L220" s="445" t="s">
        <v>215</v>
      </c>
      <c r="M220" s="443" t="s">
        <v>9</v>
      </c>
      <c r="N220" s="441" t="s">
        <v>10</v>
      </c>
    </row>
    <row r="221" spans="2:14" ht="23.25" thickBot="1" x14ac:dyDescent="0.25">
      <c r="B221" s="441">
        <v>50</v>
      </c>
      <c r="C221" s="532" t="s">
        <v>81</v>
      </c>
      <c r="D221" s="494" t="s">
        <v>82</v>
      </c>
      <c r="E221" s="478">
        <v>319.2</v>
      </c>
      <c r="F221" s="478">
        <f>ROUND(E221*G221,0)</f>
        <v>4788</v>
      </c>
      <c r="G221" s="480">
        <v>15</v>
      </c>
      <c r="H221" s="480"/>
      <c r="I221" s="517"/>
      <c r="J221" s="478"/>
      <c r="K221" s="485"/>
      <c r="L221" s="517"/>
      <c r="M221" s="478">
        <f>F221+I221+K221</f>
        <v>4788</v>
      </c>
      <c r="N221" s="485"/>
    </row>
    <row r="222" spans="2:14" ht="16.5" customHeight="1" thickBot="1" x14ac:dyDescent="0.25">
      <c r="B222" s="513"/>
      <c r="C222" s="484" t="s">
        <v>129</v>
      </c>
      <c r="D222" s="737"/>
      <c r="E222" s="738"/>
      <c r="F222" s="738"/>
      <c r="G222" s="738"/>
      <c r="H222" s="738"/>
      <c r="I222" s="738"/>
      <c r="J222" s="738"/>
      <c r="K222" s="739"/>
      <c r="L222" s="493"/>
      <c r="M222" s="515">
        <f>M221</f>
        <v>4788</v>
      </c>
      <c r="N222" s="491"/>
    </row>
    <row r="223" spans="2:14" ht="16.5" customHeight="1" x14ac:dyDescent="0.2">
      <c r="C223" s="471"/>
      <c r="D223" s="470"/>
      <c r="E223" s="470"/>
      <c r="F223" s="470"/>
      <c r="G223" s="470"/>
      <c r="H223" s="470"/>
      <c r="I223" s="470"/>
      <c r="J223" s="470"/>
      <c r="K223" s="470"/>
      <c r="L223" s="516"/>
    </row>
    <row r="224" spans="2:14" ht="6.75" customHeight="1" thickBot="1" x14ac:dyDescent="0.25">
      <c r="C224" s="471"/>
      <c r="D224" s="470"/>
      <c r="E224" s="470"/>
      <c r="F224" s="470"/>
      <c r="G224" s="470"/>
      <c r="H224" s="470"/>
      <c r="I224" s="470"/>
      <c r="J224" s="470"/>
      <c r="K224" s="470"/>
      <c r="L224" s="516"/>
    </row>
    <row r="225" spans="2:14" ht="12" customHeight="1" x14ac:dyDescent="0.2">
      <c r="B225" s="718"/>
      <c r="C225" s="719"/>
      <c r="D225" s="704" t="s">
        <v>0</v>
      </c>
      <c r="E225" s="704"/>
      <c r="F225" s="704"/>
      <c r="G225" s="704"/>
      <c r="H225" s="704"/>
      <c r="I225" s="704"/>
      <c r="J225" s="704"/>
      <c r="K225" s="704"/>
      <c r="L225" s="704"/>
      <c r="M225" s="705"/>
      <c r="N225" s="474"/>
    </row>
    <row r="226" spans="2:14" x14ac:dyDescent="0.2">
      <c r="B226" s="720"/>
      <c r="C226" s="721"/>
      <c r="D226" s="706"/>
      <c r="E226" s="706"/>
      <c r="F226" s="706"/>
      <c r="G226" s="706"/>
      <c r="H226" s="706"/>
      <c r="I226" s="706"/>
      <c r="J226" s="706"/>
      <c r="K226" s="706"/>
      <c r="L226" s="706"/>
      <c r="M226" s="707"/>
      <c r="N226" s="475"/>
    </row>
    <row r="227" spans="2:14" x14ac:dyDescent="0.2">
      <c r="B227" s="720"/>
      <c r="C227" s="721"/>
      <c r="D227" s="708" t="str">
        <f>D216</f>
        <v>PAGO QUINCENAL DEL 16 AL 31 DE AGOSTO DE 2025</v>
      </c>
      <c r="E227" s="708"/>
      <c r="F227" s="708"/>
      <c r="G227" s="708"/>
      <c r="H227" s="708"/>
      <c r="I227" s="708"/>
      <c r="J227" s="708"/>
      <c r="K227" s="708"/>
      <c r="L227" s="708"/>
      <c r="M227" s="591"/>
      <c r="N227" s="475"/>
    </row>
    <row r="228" spans="2:14" ht="10.5" customHeight="1" thickBot="1" x14ac:dyDescent="0.25">
      <c r="B228" s="722"/>
      <c r="C228" s="723"/>
      <c r="D228" s="709"/>
      <c r="E228" s="709"/>
      <c r="F228" s="709"/>
      <c r="G228" s="709"/>
      <c r="H228" s="709"/>
      <c r="I228" s="709"/>
      <c r="J228" s="709"/>
      <c r="K228" s="709"/>
      <c r="L228" s="709"/>
      <c r="M228" s="593"/>
      <c r="N228" s="476"/>
    </row>
    <row r="229" spans="2:14" ht="15" customHeight="1" x14ac:dyDescent="0.2">
      <c r="B229" s="734" t="s">
        <v>2</v>
      </c>
      <c r="C229" s="736"/>
      <c r="D229" s="636" t="s">
        <v>145</v>
      </c>
      <c r="E229" s="712"/>
      <c r="F229" s="712"/>
      <c r="G229" s="712"/>
      <c r="H229" s="712"/>
      <c r="I229" s="712"/>
      <c r="J229" s="712"/>
      <c r="K229" s="712"/>
      <c r="L229" s="712"/>
      <c r="M229" s="637"/>
      <c r="N229" s="475"/>
    </row>
    <row r="230" spans="2:14" ht="7.5" customHeight="1" thickBot="1" x14ac:dyDescent="0.25">
      <c r="B230" s="733"/>
      <c r="C230" s="731"/>
      <c r="D230" s="592"/>
      <c r="E230" s="709"/>
      <c r="F230" s="709"/>
      <c r="G230" s="709"/>
      <c r="H230" s="709"/>
      <c r="I230" s="709"/>
      <c r="J230" s="709"/>
      <c r="K230" s="709"/>
      <c r="L230" s="709"/>
      <c r="M230" s="593"/>
      <c r="N230" s="476"/>
    </row>
    <row r="231" spans="2:14" ht="45.75" thickBot="1" x14ac:dyDescent="0.25">
      <c r="B231" s="175" t="s">
        <v>11</v>
      </c>
      <c r="C231" s="456" t="s">
        <v>4</v>
      </c>
      <c r="D231" s="441" t="s">
        <v>13</v>
      </c>
      <c r="E231" s="442" t="s">
        <v>28</v>
      </c>
      <c r="F231" s="443" t="s">
        <v>5</v>
      </c>
      <c r="G231" s="443" t="s">
        <v>6</v>
      </c>
      <c r="H231" s="461" t="s">
        <v>7</v>
      </c>
      <c r="I231" s="457" t="s">
        <v>89</v>
      </c>
      <c r="J231" s="457" t="s">
        <v>8</v>
      </c>
      <c r="K231" s="445" t="s">
        <v>105</v>
      </c>
      <c r="L231" s="462" t="s">
        <v>215</v>
      </c>
      <c r="M231" s="443" t="s">
        <v>9</v>
      </c>
      <c r="N231" s="441" t="s">
        <v>10</v>
      </c>
    </row>
    <row r="232" spans="2:14" ht="23.25" thickBot="1" x14ac:dyDescent="0.25">
      <c r="B232" s="441">
        <v>51</v>
      </c>
      <c r="C232" s="532" t="s">
        <v>146</v>
      </c>
      <c r="D232" s="494" t="s">
        <v>147</v>
      </c>
      <c r="E232" s="478">
        <v>271.86666666666667</v>
      </c>
      <c r="F232" s="478">
        <f>ROUND(E232*G232,0)</f>
        <v>4078</v>
      </c>
      <c r="G232" s="480">
        <v>15</v>
      </c>
      <c r="H232" s="480">
        <v>0</v>
      </c>
      <c r="I232" s="481">
        <f>ROUND((E232/4)*H232,0)</f>
        <v>0</v>
      </c>
      <c r="J232" s="478">
        <v>0</v>
      </c>
      <c r="K232" s="478"/>
      <c r="L232" s="486"/>
      <c r="M232" s="534">
        <f>F232+I232+K232</f>
        <v>4078</v>
      </c>
      <c r="N232" s="485"/>
    </row>
    <row r="233" spans="2:14" ht="14.25" customHeight="1" thickBot="1" x14ac:dyDescent="0.25">
      <c r="B233" s="456"/>
      <c r="C233" s="535" t="s">
        <v>129</v>
      </c>
      <c r="D233" s="685"/>
      <c r="E233" s="686"/>
      <c r="F233" s="686"/>
      <c r="G233" s="686"/>
      <c r="H233" s="686"/>
      <c r="I233" s="686"/>
      <c r="J233" s="686"/>
      <c r="K233" s="687"/>
      <c r="L233" s="467"/>
      <c r="M233" s="536">
        <f>M232</f>
        <v>4078</v>
      </c>
      <c r="N233" s="491"/>
    </row>
    <row r="234" spans="2:14" ht="14.25" customHeight="1" x14ac:dyDescent="0.2">
      <c r="B234" s="504"/>
      <c r="C234" s="537"/>
      <c r="D234" s="506"/>
      <c r="E234" s="506"/>
      <c r="F234" s="506"/>
      <c r="G234" s="506"/>
      <c r="H234" s="506"/>
      <c r="I234" s="506"/>
      <c r="J234" s="506"/>
      <c r="K234" s="506"/>
      <c r="L234" s="538"/>
    </row>
    <row r="235" spans="2:14" ht="5.25" customHeight="1" x14ac:dyDescent="0.2">
      <c r="C235" s="471"/>
      <c r="L235" s="516"/>
    </row>
    <row r="236" spans="2:14" ht="13.5" customHeight="1" thickBot="1" x14ac:dyDescent="0.25">
      <c r="B236" s="504"/>
      <c r="C236" s="541"/>
      <c r="D236" s="506"/>
      <c r="E236" s="506"/>
      <c r="F236" s="506"/>
      <c r="G236" s="506"/>
      <c r="H236" s="506"/>
      <c r="I236" s="506"/>
      <c r="J236" s="506"/>
      <c r="K236" s="506"/>
      <c r="L236" s="542"/>
    </row>
    <row r="237" spans="2:14" ht="12.75" hidden="1" customHeight="1" x14ac:dyDescent="0.2"/>
    <row r="238" spans="2:14" ht="18" customHeight="1" x14ac:dyDescent="0.2">
      <c r="B238" s="718"/>
      <c r="C238" s="719"/>
      <c r="D238" s="704" t="s">
        <v>0</v>
      </c>
      <c r="E238" s="704"/>
      <c r="F238" s="704"/>
      <c r="G238" s="704"/>
      <c r="H238" s="704"/>
      <c r="I238" s="704"/>
      <c r="J238" s="704"/>
      <c r="K238" s="704"/>
      <c r="L238" s="704"/>
      <c r="M238" s="705"/>
      <c r="N238" s="474"/>
    </row>
    <row r="239" spans="2:14" ht="5.25" customHeight="1" x14ac:dyDescent="0.2">
      <c r="B239" s="720"/>
      <c r="C239" s="721"/>
      <c r="D239" s="706"/>
      <c r="E239" s="706"/>
      <c r="F239" s="706"/>
      <c r="G239" s="706"/>
      <c r="H239" s="706"/>
      <c r="I239" s="706"/>
      <c r="J239" s="706"/>
      <c r="K239" s="706"/>
      <c r="L239" s="706"/>
      <c r="M239" s="707"/>
      <c r="N239" s="475"/>
    </row>
    <row r="240" spans="2:14" x14ac:dyDescent="0.2">
      <c r="B240" s="720"/>
      <c r="C240" s="721"/>
      <c r="D240" s="708" t="str">
        <f>D227</f>
        <v>PAGO QUINCENAL DEL 16 AL 31 DE AGOSTO DE 2025</v>
      </c>
      <c r="E240" s="708"/>
      <c r="F240" s="708"/>
      <c r="G240" s="708"/>
      <c r="H240" s="708"/>
      <c r="I240" s="708"/>
      <c r="J240" s="708"/>
      <c r="K240" s="708"/>
      <c r="L240" s="708"/>
      <c r="M240" s="591"/>
      <c r="N240" s="475"/>
    </row>
    <row r="241" spans="2:14" ht="17.25" customHeight="1" thickBot="1" x14ac:dyDescent="0.25">
      <c r="B241" s="722"/>
      <c r="C241" s="723"/>
      <c r="D241" s="709"/>
      <c r="E241" s="709"/>
      <c r="F241" s="709"/>
      <c r="G241" s="709"/>
      <c r="H241" s="709"/>
      <c r="I241" s="709"/>
      <c r="J241" s="709"/>
      <c r="K241" s="709"/>
      <c r="L241" s="709"/>
      <c r="M241" s="593"/>
      <c r="N241" s="476"/>
    </row>
    <row r="242" spans="2:14" ht="15" customHeight="1" x14ac:dyDescent="0.2">
      <c r="B242" s="734" t="s">
        <v>2</v>
      </c>
      <c r="C242" s="736"/>
      <c r="D242" s="636" t="s">
        <v>120</v>
      </c>
      <c r="E242" s="712"/>
      <c r="F242" s="712"/>
      <c r="G242" s="712"/>
      <c r="H242" s="712"/>
      <c r="I242" s="712"/>
      <c r="J242" s="712"/>
      <c r="K242" s="712"/>
      <c r="L242" s="712"/>
      <c r="M242" s="637"/>
      <c r="N242" s="475"/>
    </row>
    <row r="243" spans="2:14" ht="9" customHeight="1" thickBot="1" x14ac:dyDescent="0.25">
      <c r="B243" s="733"/>
      <c r="C243" s="731"/>
      <c r="D243" s="592"/>
      <c r="E243" s="709"/>
      <c r="F243" s="709"/>
      <c r="G243" s="709"/>
      <c r="H243" s="709"/>
      <c r="I243" s="709"/>
      <c r="J243" s="709"/>
      <c r="K243" s="709"/>
      <c r="L243" s="709"/>
      <c r="M243" s="593"/>
      <c r="N243" s="476"/>
    </row>
    <row r="244" spans="2:14" ht="45.75" thickBot="1" x14ac:dyDescent="0.25">
      <c r="B244" s="176" t="s">
        <v>11</v>
      </c>
      <c r="C244" s="456" t="s">
        <v>4</v>
      </c>
      <c r="D244" s="441" t="s">
        <v>13</v>
      </c>
      <c r="E244" s="463" t="s">
        <v>28</v>
      </c>
      <c r="F244" s="443" t="s">
        <v>5</v>
      </c>
      <c r="G244" s="443" t="s">
        <v>6</v>
      </c>
      <c r="H244" s="461" t="s">
        <v>7</v>
      </c>
      <c r="I244" s="461" t="s">
        <v>89</v>
      </c>
      <c r="J244" s="457" t="s">
        <v>8</v>
      </c>
      <c r="K244" s="445" t="s">
        <v>105</v>
      </c>
      <c r="L244" s="445" t="s">
        <v>215</v>
      </c>
      <c r="M244" s="443" t="s">
        <v>9</v>
      </c>
      <c r="N244" s="441" t="s">
        <v>10</v>
      </c>
    </row>
    <row r="245" spans="2:14" ht="23.25" thickBot="1" x14ac:dyDescent="0.25">
      <c r="B245" s="456">
        <v>52</v>
      </c>
      <c r="C245" s="175" t="s">
        <v>119</v>
      </c>
      <c r="D245" s="250" t="s">
        <v>121</v>
      </c>
      <c r="E245" s="478">
        <v>319.2</v>
      </c>
      <c r="F245" s="478">
        <f>ROUND(E245*G245,0)</f>
        <v>4788</v>
      </c>
      <c r="G245" s="480">
        <v>15</v>
      </c>
      <c r="H245" s="517"/>
      <c r="I245" s="478"/>
      <c r="J245" s="478"/>
      <c r="K245" s="486"/>
      <c r="L245" s="486"/>
      <c r="M245" s="478">
        <f>F245+I245+K245</f>
        <v>4788</v>
      </c>
      <c r="N245" s="491"/>
    </row>
    <row r="246" spans="2:14" ht="20.25" customHeight="1" thickBot="1" x14ac:dyDescent="0.25">
      <c r="B246" s="485"/>
      <c r="C246" s="175" t="s">
        <v>129</v>
      </c>
      <c r="D246" s="737"/>
      <c r="E246" s="738"/>
      <c r="F246" s="738"/>
      <c r="G246" s="738"/>
      <c r="H246" s="738"/>
      <c r="I246" s="738"/>
      <c r="J246" s="738"/>
      <c r="K246" s="739"/>
      <c r="L246" s="514"/>
      <c r="M246" s="515">
        <f>M245</f>
        <v>4788</v>
      </c>
      <c r="N246" s="491"/>
    </row>
    <row r="247" spans="2:14" ht="21.75" customHeight="1" thickBot="1" x14ac:dyDescent="0.25">
      <c r="C247" s="507"/>
      <c r="D247" s="479"/>
      <c r="E247" s="479"/>
      <c r="F247" s="479"/>
      <c r="G247" s="479"/>
      <c r="H247" s="479"/>
      <c r="I247" s="479"/>
      <c r="J247" s="479"/>
      <c r="K247" s="479"/>
      <c r="L247" s="545"/>
    </row>
    <row r="248" spans="2:14" ht="17.25" customHeight="1" x14ac:dyDescent="0.2">
      <c r="B248" s="718"/>
      <c r="C248" s="745"/>
      <c r="D248" s="713" t="s">
        <v>0</v>
      </c>
      <c r="E248" s="704"/>
      <c r="F248" s="704"/>
      <c r="G248" s="704"/>
      <c r="H248" s="704"/>
      <c r="I248" s="704"/>
      <c r="J248" s="704"/>
      <c r="K248" s="704"/>
      <c r="L248" s="704"/>
      <c r="M248" s="705"/>
      <c r="N248" s="474"/>
    </row>
    <row r="249" spans="2:14" ht="11.25" customHeight="1" thickBot="1" x14ac:dyDescent="0.25">
      <c r="B249" s="720"/>
      <c r="C249" s="746"/>
      <c r="D249" s="714"/>
      <c r="E249" s="715"/>
      <c r="F249" s="715"/>
      <c r="G249" s="715"/>
      <c r="H249" s="715"/>
      <c r="I249" s="715"/>
      <c r="J249" s="715"/>
      <c r="K249" s="715"/>
      <c r="L249" s="715"/>
      <c r="M249" s="716"/>
      <c r="N249" s="475"/>
    </row>
    <row r="250" spans="2:14" ht="11.25" customHeight="1" x14ac:dyDescent="0.2">
      <c r="B250" s="720"/>
      <c r="C250" s="746"/>
      <c r="D250" s="636" t="str">
        <f>D240</f>
        <v>PAGO QUINCENAL DEL 16 AL 31 DE AGOSTO DE 2025</v>
      </c>
      <c r="E250" s="712"/>
      <c r="F250" s="712"/>
      <c r="G250" s="712"/>
      <c r="H250" s="712"/>
      <c r="I250" s="712"/>
      <c r="J250" s="712"/>
      <c r="K250" s="712"/>
      <c r="L250" s="712"/>
      <c r="M250" s="637"/>
      <c r="N250" s="475"/>
    </row>
    <row r="251" spans="2:14" ht="6.75" customHeight="1" thickBot="1" x14ac:dyDescent="0.25">
      <c r="B251" s="722"/>
      <c r="C251" s="740"/>
      <c r="D251" s="592"/>
      <c r="E251" s="709"/>
      <c r="F251" s="709"/>
      <c r="G251" s="709"/>
      <c r="H251" s="709"/>
      <c r="I251" s="709"/>
      <c r="J251" s="709"/>
      <c r="K251" s="709"/>
      <c r="L251" s="709"/>
      <c r="M251" s="593"/>
      <c r="N251" s="476"/>
    </row>
    <row r="252" spans="2:14" ht="18" customHeight="1" thickBot="1" x14ac:dyDescent="0.25">
      <c r="B252" s="734" t="s">
        <v>2</v>
      </c>
      <c r="C252" s="736"/>
      <c r="D252" s="636" t="s">
        <v>158</v>
      </c>
      <c r="E252" s="712"/>
      <c r="F252" s="712"/>
      <c r="G252" s="712"/>
      <c r="H252" s="712"/>
      <c r="I252" s="712"/>
      <c r="J252" s="712"/>
      <c r="K252" s="712"/>
      <c r="L252" s="712"/>
      <c r="M252" s="637"/>
      <c r="N252" s="475"/>
    </row>
    <row r="253" spans="2:14" ht="11.25" hidden="1" customHeight="1" x14ac:dyDescent="0.2">
      <c r="B253" s="733"/>
      <c r="C253" s="731"/>
      <c r="D253" s="592"/>
      <c r="E253" s="709"/>
      <c r="F253" s="709"/>
      <c r="G253" s="709"/>
      <c r="H253" s="709"/>
      <c r="I253" s="709"/>
      <c r="J253" s="709"/>
      <c r="K253" s="709"/>
      <c r="L253" s="709"/>
      <c r="M253" s="593"/>
      <c r="N253" s="476"/>
    </row>
    <row r="254" spans="2:14" ht="34.5" customHeight="1" thickBot="1" x14ac:dyDescent="0.25">
      <c r="B254" s="175" t="s">
        <v>11</v>
      </c>
      <c r="C254" s="456" t="s">
        <v>4</v>
      </c>
      <c r="D254" s="441" t="s">
        <v>13</v>
      </c>
      <c r="E254" s="443" t="s">
        <v>28</v>
      </c>
      <c r="F254" s="443" t="s">
        <v>5</v>
      </c>
      <c r="G254" s="443" t="s">
        <v>6</v>
      </c>
      <c r="H254" s="461" t="s">
        <v>7</v>
      </c>
      <c r="I254" s="443" t="s">
        <v>89</v>
      </c>
      <c r="J254" s="457" t="s">
        <v>8</v>
      </c>
      <c r="K254" s="445" t="s">
        <v>105</v>
      </c>
      <c r="L254" s="445" t="s">
        <v>215</v>
      </c>
      <c r="M254" s="443" t="s">
        <v>9</v>
      </c>
      <c r="N254" s="441" t="s">
        <v>10</v>
      </c>
    </row>
    <row r="255" spans="2:14" ht="23.25" thickBot="1" x14ac:dyDescent="0.25">
      <c r="B255" s="441">
        <v>53</v>
      </c>
      <c r="C255" s="532" t="s">
        <v>203</v>
      </c>
      <c r="D255" s="494" t="s">
        <v>159</v>
      </c>
      <c r="E255" s="478">
        <v>441.76</v>
      </c>
      <c r="F255" s="478">
        <f>ROUND(E255*G255,0)</f>
        <v>6626</v>
      </c>
      <c r="G255" s="480">
        <v>15</v>
      </c>
      <c r="H255" s="480"/>
      <c r="I255" s="486"/>
      <c r="J255" s="478"/>
      <c r="K255" s="478"/>
      <c r="L255" s="486"/>
      <c r="M255" s="539">
        <f>F255+I255+K255</f>
        <v>6626</v>
      </c>
      <c r="N255" s="485"/>
    </row>
    <row r="256" spans="2:14" ht="23.25" thickBot="1" x14ac:dyDescent="0.25">
      <c r="B256" s="456">
        <v>54</v>
      </c>
      <c r="C256" s="533" t="s">
        <v>201</v>
      </c>
      <c r="D256" s="494" t="s">
        <v>159</v>
      </c>
      <c r="E256" s="478">
        <v>441.76</v>
      </c>
      <c r="F256" s="478">
        <f>ROUND(E256*G256,0)</f>
        <v>6626</v>
      </c>
      <c r="G256" s="480">
        <v>15</v>
      </c>
      <c r="H256" s="480"/>
      <c r="I256" s="486"/>
      <c r="J256" s="478"/>
      <c r="K256" s="478"/>
      <c r="L256" s="478"/>
      <c r="M256" s="539">
        <f>F256+I256+K256</f>
        <v>6626</v>
      </c>
      <c r="N256" s="491"/>
    </row>
    <row r="257" spans="2:14" ht="23.25" thickBot="1" x14ac:dyDescent="0.25">
      <c r="B257" s="456">
        <v>55</v>
      </c>
      <c r="C257" s="533" t="s">
        <v>244</v>
      </c>
      <c r="D257" s="494" t="s">
        <v>159</v>
      </c>
      <c r="E257" s="478">
        <v>441.76</v>
      </c>
      <c r="F257" s="478">
        <f>ROUND(E257*G257,0)</f>
        <v>6626</v>
      </c>
      <c r="G257" s="480">
        <v>15</v>
      </c>
      <c r="H257" s="480"/>
      <c r="I257" s="486"/>
      <c r="J257" s="478"/>
      <c r="K257" s="478"/>
      <c r="L257" s="478"/>
      <c r="M257" s="539">
        <f>F257+I257+K257</f>
        <v>6626</v>
      </c>
      <c r="N257" s="491"/>
    </row>
    <row r="258" spans="2:14" ht="12" thickBot="1" x14ac:dyDescent="0.25">
      <c r="B258" s="456"/>
      <c r="C258" s="531" t="s">
        <v>131</v>
      </c>
      <c r="D258" s="467"/>
      <c r="E258" s="467"/>
      <c r="F258" s="467"/>
      <c r="G258" s="467"/>
      <c r="H258" s="467"/>
      <c r="I258" s="467"/>
      <c r="J258" s="467"/>
      <c r="K258" s="467"/>
      <c r="L258" s="565"/>
      <c r="M258" s="555">
        <f>M255+M256+M257</f>
        <v>19878</v>
      </c>
      <c r="N258" s="485"/>
    </row>
    <row r="259" spans="2:14" x14ac:dyDescent="0.2">
      <c r="B259" s="504"/>
      <c r="C259" s="541"/>
      <c r="D259" s="506"/>
      <c r="E259" s="506"/>
      <c r="F259" s="506"/>
      <c r="G259" s="506"/>
      <c r="H259" s="506"/>
      <c r="I259" s="506"/>
      <c r="J259" s="506"/>
      <c r="K259" s="506"/>
      <c r="L259" s="542"/>
      <c r="M259" s="566"/>
    </row>
    <row r="260" spans="2:14" x14ac:dyDescent="0.2">
      <c r="B260" s="504"/>
      <c r="C260" s="541"/>
      <c r="D260" s="506"/>
      <c r="E260" s="506"/>
      <c r="F260" s="506"/>
      <c r="G260" s="506"/>
      <c r="H260" s="506"/>
      <c r="I260" s="506"/>
      <c r="J260" s="506"/>
      <c r="K260" s="506"/>
      <c r="L260" s="542"/>
      <c r="M260" s="566"/>
    </row>
    <row r="261" spans="2:14" x14ac:dyDescent="0.2">
      <c r="B261" s="504"/>
      <c r="C261" s="541"/>
      <c r="D261" s="506"/>
      <c r="E261" s="506"/>
      <c r="F261" s="506"/>
      <c r="G261" s="506"/>
      <c r="H261" s="506"/>
      <c r="I261" s="506"/>
      <c r="J261" s="506"/>
      <c r="K261" s="506"/>
      <c r="L261" s="542"/>
      <c r="M261" s="566"/>
    </row>
    <row r="262" spans="2:14" x14ac:dyDescent="0.2">
      <c r="B262" s="504"/>
      <c r="C262" s="541"/>
      <c r="D262" s="506"/>
      <c r="E262" s="506"/>
      <c r="F262" s="506"/>
      <c r="G262" s="506"/>
      <c r="H262" s="506"/>
      <c r="I262" s="506"/>
      <c r="J262" s="506"/>
      <c r="K262" s="506"/>
      <c r="L262" s="542"/>
      <c r="M262" s="566"/>
    </row>
    <row r="263" spans="2:14" x14ac:dyDescent="0.2">
      <c r="B263" s="504"/>
      <c r="C263" s="541"/>
      <c r="D263" s="506"/>
      <c r="E263" s="506"/>
      <c r="F263" s="506"/>
      <c r="G263" s="506"/>
      <c r="H263" s="506"/>
      <c r="I263" s="506"/>
      <c r="J263" s="506"/>
      <c r="K263" s="506"/>
      <c r="L263" s="542"/>
      <c r="M263" s="566"/>
    </row>
    <row r="264" spans="2:14" x14ac:dyDescent="0.2">
      <c r="B264" s="504"/>
      <c r="C264" s="541"/>
      <c r="D264" s="506"/>
      <c r="E264" s="506"/>
      <c r="F264" s="506"/>
      <c r="G264" s="506"/>
      <c r="H264" s="506"/>
      <c r="I264" s="506"/>
      <c r="J264" s="506"/>
      <c r="K264" s="506"/>
      <c r="L264" s="542"/>
      <c r="M264" s="566"/>
    </row>
    <row r="265" spans="2:14" x14ac:dyDescent="0.2">
      <c r="B265" s="504"/>
      <c r="C265" s="541"/>
      <c r="D265" s="506"/>
      <c r="E265" s="506"/>
      <c r="F265" s="506"/>
      <c r="G265" s="506"/>
      <c r="H265" s="506"/>
      <c r="I265" s="506"/>
      <c r="J265" s="506"/>
      <c r="K265" s="506"/>
      <c r="L265" s="542"/>
      <c r="M265" s="566"/>
    </row>
    <row r="266" spans="2:14" x14ac:dyDescent="0.2">
      <c r="B266" s="504"/>
      <c r="C266" s="541"/>
      <c r="D266" s="506"/>
      <c r="E266" s="506"/>
      <c r="F266" s="506"/>
      <c r="G266" s="506"/>
      <c r="H266" s="506"/>
      <c r="I266" s="506"/>
      <c r="J266" s="506"/>
      <c r="K266" s="506"/>
      <c r="L266" s="542"/>
      <c r="M266" s="566"/>
    </row>
    <row r="267" spans="2:14" ht="26.25" customHeight="1" thickBot="1" x14ac:dyDescent="0.25">
      <c r="B267" s="504"/>
      <c r="C267" s="541"/>
      <c r="D267" s="506"/>
      <c r="E267" s="506"/>
      <c r="F267" s="506"/>
      <c r="G267" s="506"/>
      <c r="H267" s="506"/>
      <c r="I267" s="506"/>
      <c r="J267" s="506"/>
      <c r="K267" s="506"/>
      <c r="L267" s="542"/>
    </row>
    <row r="268" spans="2:14" ht="12.75" customHeight="1" x14ac:dyDescent="0.2">
      <c r="B268" s="718"/>
      <c r="C268" s="719"/>
      <c r="D268" s="704" t="s">
        <v>0</v>
      </c>
      <c r="E268" s="704"/>
      <c r="F268" s="704"/>
      <c r="G268" s="704"/>
      <c r="H268" s="704"/>
      <c r="I268" s="704"/>
      <c r="J268" s="704"/>
      <c r="K268" s="704"/>
      <c r="L268" s="704"/>
      <c r="M268" s="705"/>
      <c r="N268" s="474"/>
    </row>
    <row r="269" spans="2:14" ht="11.25" customHeight="1" x14ac:dyDescent="0.2">
      <c r="B269" s="720"/>
      <c r="C269" s="721"/>
      <c r="D269" s="706"/>
      <c r="E269" s="706"/>
      <c r="F269" s="706"/>
      <c r="G269" s="706"/>
      <c r="H269" s="706"/>
      <c r="I269" s="706"/>
      <c r="J269" s="706"/>
      <c r="K269" s="706"/>
      <c r="L269" s="706"/>
      <c r="M269" s="707"/>
      <c r="N269" s="475"/>
    </row>
    <row r="270" spans="2:14" ht="15.75" customHeight="1" x14ac:dyDescent="0.2">
      <c r="B270" s="720"/>
      <c r="C270" s="721"/>
      <c r="D270" s="708" t="str">
        <f>D250</f>
        <v>PAGO QUINCENAL DEL 16 AL 31 DE AGOSTO DE 2025</v>
      </c>
      <c r="E270" s="708"/>
      <c r="F270" s="708"/>
      <c r="G270" s="708"/>
      <c r="H270" s="708"/>
      <c r="I270" s="708"/>
      <c r="J270" s="708"/>
      <c r="K270" s="708"/>
      <c r="L270" s="708"/>
      <c r="M270" s="591"/>
      <c r="N270" s="475"/>
    </row>
    <row r="271" spans="2:14" ht="6" customHeight="1" thickBot="1" x14ac:dyDescent="0.25">
      <c r="B271" s="722"/>
      <c r="C271" s="723"/>
      <c r="D271" s="709"/>
      <c r="E271" s="709"/>
      <c r="F271" s="709"/>
      <c r="G271" s="709"/>
      <c r="H271" s="709"/>
      <c r="I271" s="709"/>
      <c r="J271" s="709"/>
      <c r="K271" s="709"/>
      <c r="L271" s="709"/>
      <c r="M271" s="593"/>
      <c r="N271" s="476"/>
    </row>
    <row r="272" spans="2:14" ht="34.5" customHeight="1" x14ac:dyDescent="0.2">
      <c r="B272" s="734" t="s">
        <v>2</v>
      </c>
      <c r="C272" s="736"/>
      <c r="D272" s="636" t="s">
        <v>172</v>
      </c>
      <c r="E272" s="712"/>
      <c r="F272" s="712"/>
      <c r="G272" s="712"/>
      <c r="H272" s="712"/>
      <c r="I272" s="712"/>
      <c r="J272" s="712"/>
      <c r="K272" s="712"/>
      <c r="L272" s="712"/>
      <c r="M272" s="637"/>
      <c r="N272" s="475"/>
    </row>
    <row r="273" spans="2:14" ht="3.75" customHeight="1" thickBot="1" x14ac:dyDescent="0.25">
      <c r="B273" s="733"/>
      <c r="C273" s="731"/>
      <c r="D273" s="592"/>
      <c r="E273" s="709"/>
      <c r="F273" s="709"/>
      <c r="G273" s="709"/>
      <c r="H273" s="709"/>
      <c r="I273" s="709"/>
      <c r="J273" s="709"/>
      <c r="K273" s="709"/>
      <c r="L273" s="709"/>
      <c r="M273" s="593"/>
      <c r="N273" s="476"/>
    </row>
    <row r="274" spans="2:14" ht="43.5" customHeight="1" thickBot="1" x14ac:dyDescent="0.25">
      <c r="B274" s="176" t="s">
        <v>11</v>
      </c>
      <c r="C274" s="456" t="s">
        <v>4</v>
      </c>
      <c r="D274" s="441" t="s">
        <v>13</v>
      </c>
      <c r="E274" s="463" t="s">
        <v>28</v>
      </c>
      <c r="F274" s="443" t="s">
        <v>136</v>
      </c>
      <c r="G274" s="443" t="s">
        <v>6</v>
      </c>
      <c r="H274" s="461" t="s">
        <v>7</v>
      </c>
      <c r="I274" s="461" t="s">
        <v>89</v>
      </c>
      <c r="J274" s="457" t="s">
        <v>8</v>
      </c>
      <c r="K274" s="445" t="s">
        <v>105</v>
      </c>
      <c r="L274" s="445" t="s">
        <v>215</v>
      </c>
      <c r="M274" s="443" t="s">
        <v>9</v>
      </c>
      <c r="N274" s="441" t="s">
        <v>10</v>
      </c>
    </row>
    <row r="275" spans="2:14" ht="29.25" customHeight="1" thickBot="1" x14ac:dyDescent="0.25">
      <c r="B275" s="456">
        <v>56</v>
      </c>
      <c r="C275" s="176" t="s">
        <v>170</v>
      </c>
      <c r="D275" s="250" t="s">
        <v>171</v>
      </c>
      <c r="E275" s="478">
        <v>400</v>
      </c>
      <c r="F275" s="478">
        <f>ROUND(E275*G275,0)</f>
        <v>6000</v>
      </c>
      <c r="G275" s="480">
        <v>15</v>
      </c>
      <c r="H275" s="480"/>
      <c r="I275" s="486"/>
      <c r="J275" s="478"/>
      <c r="K275" s="478"/>
      <c r="L275" s="486"/>
      <c r="M275" s="539">
        <f>F275+I275+K275</f>
        <v>6000</v>
      </c>
      <c r="N275" s="491"/>
    </row>
    <row r="276" spans="2:14" ht="15.75" customHeight="1" thickBot="1" x14ac:dyDescent="0.25">
      <c r="B276" s="513"/>
      <c r="C276" s="175" t="s">
        <v>129</v>
      </c>
      <c r="D276" s="737"/>
      <c r="E276" s="738"/>
      <c r="F276" s="738"/>
      <c r="G276" s="738"/>
      <c r="H276" s="738"/>
      <c r="I276" s="738"/>
      <c r="J276" s="738"/>
      <c r="K276" s="739"/>
      <c r="L276" s="514"/>
      <c r="M276" s="543">
        <f>M275</f>
        <v>6000</v>
      </c>
      <c r="N276" s="491"/>
    </row>
    <row r="277" spans="2:14" ht="15.75" customHeight="1" x14ac:dyDescent="0.2">
      <c r="C277" s="505"/>
      <c r="D277" s="470"/>
      <c r="E277" s="470"/>
      <c r="F277" s="470"/>
      <c r="G277" s="470"/>
      <c r="H277" s="470"/>
      <c r="I277" s="470"/>
      <c r="J277" s="470"/>
      <c r="K277" s="470"/>
      <c r="L277" s="516"/>
    </row>
    <row r="278" spans="2:14" ht="3" customHeight="1" thickBot="1" x14ac:dyDescent="0.25">
      <c r="C278" s="505"/>
      <c r="D278" s="470"/>
      <c r="E278" s="470"/>
      <c r="F278" s="470"/>
      <c r="G278" s="470"/>
      <c r="H278" s="470"/>
      <c r="I278" s="470"/>
      <c r="J278" s="470"/>
      <c r="K278" s="470"/>
      <c r="L278" s="516"/>
    </row>
    <row r="279" spans="2:14" ht="15.75" customHeight="1" x14ac:dyDescent="0.2">
      <c r="B279" s="718"/>
      <c r="C279" s="719"/>
      <c r="D279" s="704" t="s">
        <v>0</v>
      </c>
      <c r="E279" s="704"/>
      <c r="F279" s="704"/>
      <c r="G279" s="704"/>
      <c r="H279" s="704"/>
      <c r="I279" s="704"/>
      <c r="J279" s="704"/>
      <c r="K279" s="704"/>
      <c r="L279" s="704"/>
      <c r="M279" s="705"/>
      <c r="N279" s="474"/>
    </row>
    <row r="280" spans="2:14" ht="15.75" customHeight="1" x14ac:dyDescent="0.2">
      <c r="B280" s="720"/>
      <c r="C280" s="721"/>
      <c r="D280" s="706"/>
      <c r="E280" s="706"/>
      <c r="F280" s="706"/>
      <c r="G280" s="706"/>
      <c r="H280" s="706"/>
      <c r="I280" s="706"/>
      <c r="J280" s="706"/>
      <c r="K280" s="706"/>
      <c r="L280" s="706"/>
      <c r="M280" s="707"/>
      <c r="N280" s="475"/>
    </row>
    <row r="281" spans="2:14" ht="15.75" customHeight="1" x14ac:dyDescent="0.2">
      <c r="B281" s="720"/>
      <c r="C281" s="721"/>
      <c r="D281" s="708" t="str">
        <f>D270</f>
        <v>PAGO QUINCENAL DEL 16 AL 31 DE AGOSTO DE 2025</v>
      </c>
      <c r="E281" s="708"/>
      <c r="F281" s="708"/>
      <c r="G281" s="708"/>
      <c r="H281" s="708"/>
      <c r="I281" s="708"/>
      <c r="J281" s="708"/>
      <c r="K281" s="708"/>
      <c r="L281" s="708"/>
      <c r="M281" s="591"/>
      <c r="N281" s="475"/>
    </row>
    <row r="282" spans="2:14" ht="3.75" customHeight="1" thickBot="1" x14ac:dyDescent="0.25">
      <c r="B282" s="722"/>
      <c r="C282" s="723"/>
      <c r="D282" s="709"/>
      <c r="E282" s="709"/>
      <c r="F282" s="709"/>
      <c r="G282" s="709"/>
      <c r="H282" s="709"/>
      <c r="I282" s="709"/>
      <c r="J282" s="709"/>
      <c r="K282" s="709"/>
      <c r="L282" s="709"/>
      <c r="M282" s="593"/>
      <c r="N282" s="476"/>
    </row>
    <row r="283" spans="2:14" ht="15.75" customHeight="1" x14ac:dyDescent="0.2">
      <c r="B283" s="732" t="s">
        <v>2</v>
      </c>
      <c r="C283" s="729"/>
      <c r="D283" s="636" t="s">
        <v>3</v>
      </c>
      <c r="E283" s="712"/>
      <c r="F283" s="712"/>
      <c r="G283" s="712"/>
      <c r="H283" s="712"/>
      <c r="I283" s="712"/>
      <c r="J283" s="712"/>
      <c r="K283" s="712"/>
      <c r="L283" s="712"/>
      <c r="M283" s="637"/>
      <c r="N283" s="475"/>
    </row>
    <row r="284" spans="2:14" ht="5.25" customHeight="1" thickBot="1" x14ac:dyDescent="0.25">
      <c r="B284" s="733"/>
      <c r="C284" s="731"/>
      <c r="D284" s="592"/>
      <c r="E284" s="709"/>
      <c r="F284" s="709"/>
      <c r="G284" s="709"/>
      <c r="H284" s="709"/>
      <c r="I284" s="709"/>
      <c r="J284" s="709"/>
      <c r="K284" s="709"/>
      <c r="L284" s="709"/>
      <c r="M284" s="593"/>
      <c r="N284" s="476"/>
    </row>
    <row r="285" spans="2:14" ht="33.75" customHeight="1" thickBot="1" x14ac:dyDescent="0.25">
      <c r="B285" s="165" t="s">
        <v>11</v>
      </c>
      <c r="C285" s="458" t="s">
        <v>4</v>
      </c>
      <c r="D285" s="464" t="s">
        <v>13</v>
      </c>
      <c r="E285" s="465" t="s">
        <v>28</v>
      </c>
      <c r="F285" s="445" t="s">
        <v>5</v>
      </c>
      <c r="G285" s="445" t="s">
        <v>6</v>
      </c>
      <c r="H285" s="444" t="s">
        <v>7</v>
      </c>
      <c r="I285" s="457" t="s">
        <v>89</v>
      </c>
      <c r="J285" s="457" t="s">
        <v>8</v>
      </c>
      <c r="K285" s="445" t="s">
        <v>105</v>
      </c>
      <c r="L285" s="445" t="s">
        <v>215</v>
      </c>
      <c r="M285" s="445" t="s">
        <v>9</v>
      </c>
      <c r="N285" s="464" t="s">
        <v>10</v>
      </c>
    </row>
    <row r="286" spans="2:14" ht="15.75" customHeight="1" thickBot="1" x14ac:dyDescent="0.25">
      <c r="B286" s="546">
        <v>1</v>
      </c>
      <c r="C286" s="484" t="s">
        <v>12</v>
      </c>
      <c r="D286" s="547" t="s">
        <v>162</v>
      </c>
      <c r="E286" s="478">
        <f>10296.8/15</f>
        <v>686.45333333333326</v>
      </c>
      <c r="F286" s="486">
        <f>ROUND(E286*G286,0)</f>
        <v>10297</v>
      </c>
      <c r="G286" s="480">
        <v>15</v>
      </c>
      <c r="H286" s="480"/>
      <c r="I286" s="478"/>
      <c r="J286" s="486"/>
      <c r="K286" s="478"/>
      <c r="L286" s="486"/>
      <c r="M286" s="526">
        <f>F286+I286+K286</f>
        <v>10297</v>
      </c>
      <c r="N286" s="485"/>
    </row>
    <row r="287" spans="2:14" ht="15.75" customHeight="1" thickBot="1" x14ac:dyDescent="0.25">
      <c r="B287" s="546"/>
      <c r="C287" s="484" t="s">
        <v>129</v>
      </c>
      <c r="D287" s="517"/>
      <c r="E287" s="486"/>
      <c r="F287" s="486"/>
      <c r="G287" s="493"/>
      <c r="H287" s="493"/>
      <c r="I287" s="486"/>
      <c r="J287" s="486"/>
      <c r="K287" s="486"/>
      <c r="L287" s="486"/>
      <c r="M287" s="526">
        <f>M286</f>
        <v>10297</v>
      </c>
      <c r="N287" s="491"/>
    </row>
    <row r="288" spans="2:14" ht="15.75" customHeight="1" thickBot="1" x14ac:dyDescent="0.25">
      <c r="C288" s="505"/>
      <c r="D288" s="470"/>
      <c r="E288" s="470"/>
      <c r="F288" s="470"/>
      <c r="G288" s="470"/>
      <c r="H288" s="470"/>
      <c r="I288" s="470"/>
      <c r="J288" s="470"/>
      <c r="K288" s="470"/>
      <c r="L288" s="516"/>
    </row>
    <row r="289" spans="2:14" ht="15.75" customHeight="1" x14ac:dyDescent="0.2">
      <c r="B289" s="718"/>
      <c r="C289" s="719"/>
      <c r="D289" s="704" t="s">
        <v>0</v>
      </c>
      <c r="E289" s="704"/>
      <c r="F289" s="704"/>
      <c r="G289" s="704"/>
      <c r="H289" s="704"/>
      <c r="I289" s="704"/>
      <c r="J289" s="704"/>
      <c r="K289" s="704"/>
      <c r="L289" s="704"/>
      <c r="M289" s="705"/>
      <c r="N289" s="474"/>
    </row>
    <row r="290" spans="2:14" ht="15.75" customHeight="1" x14ac:dyDescent="0.2">
      <c r="B290" s="720"/>
      <c r="C290" s="721"/>
      <c r="D290" s="706"/>
      <c r="E290" s="706"/>
      <c r="F290" s="706"/>
      <c r="G290" s="706"/>
      <c r="H290" s="706"/>
      <c r="I290" s="706"/>
      <c r="J290" s="706"/>
      <c r="K290" s="706"/>
      <c r="L290" s="706"/>
      <c r="M290" s="707"/>
      <c r="N290" s="475"/>
    </row>
    <row r="291" spans="2:14" ht="15.75" customHeight="1" x14ac:dyDescent="0.2">
      <c r="B291" s="720"/>
      <c r="C291" s="721"/>
      <c r="D291" s="708" t="str">
        <f>D281</f>
        <v>PAGO QUINCENAL DEL 16 AL 31 DE AGOSTO DE 2025</v>
      </c>
      <c r="E291" s="708"/>
      <c r="F291" s="708"/>
      <c r="G291" s="708"/>
      <c r="H291" s="708"/>
      <c r="I291" s="708"/>
      <c r="J291" s="708"/>
      <c r="K291" s="708"/>
      <c r="L291" s="708"/>
      <c r="M291" s="591"/>
      <c r="N291" s="475"/>
    </row>
    <row r="292" spans="2:14" ht="3.75" customHeight="1" thickBot="1" x14ac:dyDescent="0.25">
      <c r="B292" s="722"/>
      <c r="C292" s="723"/>
      <c r="D292" s="709"/>
      <c r="E292" s="709"/>
      <c r="F292" s="709"/>
      <c r="G292" s="709"/>
      <c r="H292" s="709"/>
      <c r="I292" s="709"/>
      <c r="J292" s="709"/>
      <c r="K292" s="709"/>
      <c r="L292" s="709"/>
      <c r="M292" s="593"/>
      <c r="N292" s="476"/>
    </row>
    <row r="293" spans="2:14" ht="15.75" customHeight="1" x14ac:dyDescent="0.2">
      <c r="B293" s="732" t="s">
        <v>2</v>
      </c>
      <c r="C293" s="729"/>
      <c r="D293" s="636" t="s">
        <v>231</v>
      </c>
      <c r="E293" s="712"/>
      <c r="F293" s="712"/>
      <c r="G293" s="712"/>
      <c r="H293" s="712"/>
      <c r="I293" s="712"/>
      <c r="J293" s="712"/>
      <c r="K293" s="712"/>
      <c r="L293" s="712"/>
      <c r="M293" s="637"/>
      <c r="N293" s="475"/>
    </row>
    <row r="294" spans="2:14" ht="5.25" customHeight="1" thickBot="1" x14ac:dyDescent="0.25">
      <c r="B294" s="733"/>
      <c r="C294" s="731"/>
      <c r="D294" s="592"/>
      <c r="E294" s="709"/>
      <c r="F294" s="709"/>
      <c r="G294" s="709"/>
      <c r="H294" s="709"/>
      <c r="I294" s="709"/>
      <c r="J294" s="709"/>
      <c r="K294" s="709"/>
      <c r="L294" s="709"/>
      <c r="M294" s="593"/>
      <c r="N294" s="476"/>
    </row>
    <row r="295" spans="2:14" ht="33.75" customHeight="1" thickBot="1" x14ac:dyDescent="0.25">
      <c r="B295" s="165" t="s">
        <v>11</v>
      </c>
      <c r="C295" s="458" t="s">
        <v>4</v>
      </c>
      <c r="D295" s="464" t="s">
        <v>13</v>
      </c>
      <c r="E295" s="465" t="s">
        <v>28</v>
      </c>
      <c r="F295" s="445" t="s">
        <v>5</v>
      </c>
      <c r="G295" s="445" t="s">
        <v>6</v>
      </c>
      <c r="H295" s="444" t="s">
        <v>7</v>
      </c>
      <c r="I295" s="457" t="s">
        <v>89</v>
      </c>
      <c r="J295" s="457" t="s">
        <v>8</v>
      </c>
      <c r="K295" s="445" t="s">
        <v>105</v>
      </c>
      <c r="L295" s="445" t="s">
        <v>215</v>
      </c>
      <c r="M295" s="445" t="s">
        <v>9</v>
      </c>
      <c r="N295" s="464" t="s">
        <v>10</v>
      </c>
    </row>
    <row r="296" spans="2:14" ht="21.75" customHeight="1" thickBot="1" x14ac:dyDescent="0.25">
      <c r="B296" s="546">
        <v>57</v>
      </c>
      <c r="C296" s="484" t="s">
        <v>232</v>
      </c>
      <c r="D296" s="563" t="s">
        <v>117</v>
      </c>
      <c r="E296" s="478">
        <v>287.13</v>
      </c>
      <c r="F296" s="486">
        <f>ROUND(E296*G296,0)</f>
        <v>4307</v>
      </c>
      <c r="G296" s="480">
        <v>15</v>
      </c>
      <c r="H296" s="480"/>
      <c r="I296" s="478"/>
      <c r="J296" s="486"/>
      <c r="K296" s="478"/>
      <c r="L296" s="486"/>
      <c r="M296" s="526">
        <f>F296+I296+K296</f>
        <v>4307</v>
      </c>
      <c r="N296" s="485"/>
    </row>
    <row r="297" spans="2:14" ht="15.75" customHeight="1" thickBot="1" x14ac:dyDescent="0.25">
      <c r="B297" s="546"/>
      <c r="C297" s="484" t="s">
        <v>129</v>
      </c>
      <c r="D297" s="517"/>
      <c r="E297" s="486"/>
      <c r="F297" s="486"/>
      <c r="G297" s="493"/>
      <c r="H297" s="493"/>
      <c r="I297" s="486"/>
      <c r="J297" s="486"/>
      <c r="K297" s="486"/>
      <c r="L297" s="486"/>
      <c r="M297" s="526">
        <f>M296</f>
        <v>4307</v>
      </c>
      <c r="N297" s="491"/>
    </row>
    <row r="298" spans="2:14" ht="15.75" customHeight="1" x14ac:dyDescent="0.2">
      <c r="B298" s="470"/>
      <c r="C298" s="471"/>
      <c r="E298" s="472"/>
      <c r="F298" s="472"/>
      <c r="G298" s="470"/>
      <c r="H298" s="470"/>
      <c r="I298" s="472"/>
      <c r="J298" s="472"/>
      <c r="K298" s="472"/>
      <c r="L298" s="472"/>
      <c r="M298" s="473"/>
    </row>
    <row r="299" spans="2:14" ht="15.75" customHeight="1" thickBot="1" x14ac:dyDescent="0.25">
      <c r="C299" s="505"/>
      <c r="D299" s="470"/>
      <c r="E299" s="470"/>
      <c r="F299" s="470"/>
      <c r="G299" s="470"/>
      <c r="H299" s="470"/>
      <c r="I299" s="470"/>
      <c r="J299" s="470"/>
      <c r="K299" s="470"/>
      <c r="L299" s="516"/>
    </row>
    <row r="300" spans="2:14" ht="15.75" customHeight="1" x14ac:dyDescent="0.2">
      <c r="B300" s="718"/>
      <c r="C300" s="719"/>
      <c r="D300" s="704" t="s">
        <v>0</v>
      </c>
      <c r="E300" s="704"/>
      <c r="F300" s="704"/>
      <c r="G300" s="704"/>
      <c r="H300" s="704"/>
      <c r="I300" s="704"/>
      <c r="J300" s="704"/>
      <c r="K300" s="704"/>
      <c r="L300" s="704"/>
      <c r="M300" s="705"/>
      <c r="N300" s="474"/>
    </row>
    <row r="301" spans="2:14" ht="15.75" customHeight="1" x14ac:dyDescent="0.2">
      <c r="B301" s="720"/>
      <c r="C301" s="721"/>
      <c r="D301" s="706"/>
      <c r="E301" s="706"/>
      <c r="F301" s="706"/>
      <c r="G301" s="706"/>
      <c r="H301" s="706"/>
      <c r="I301" s="706"/>
      <c r="J301" s="706"/>
      <c r="K301" s="706"/>
      <c r="L301" s="706"/>
      <c r="M301" s="707"/>
      <c r="N301" s="475"/>
    </row>
    <row r="302" spans="2:14" ht="15.75" customHeight="1" x14ac:dyDescent="0.2">
      <c r="B302" s="720"/>
      <c r="C302" s="721"/>
      <c r="D302" s="708" t="str">
        <f>D291</f>
        <v>PAGO QUINCENAL DEL 16 AL 31 DE AGOSTO DE 2025</v>
      </c>
      <c r="E302" s="708"/>
      <c r="F302" s="708"/>
      <c r="G302" s="708"/>
      <c r="H302" s="708"/>
      <c r="I302" s="708"/>
      <c r="J302" s="708"/>
      <c r="K302" s="708"/>
      <c r="L302" s="708"/>
      <c r="M302" s="591"/>
      <c r="N302" s="475"/>
    </row>
    <row r="303" spans="2:14" ht="3.75" customHeight="1" thickBot="1" x14ac:dyDescent="0.25">
      <c r="B303" s="722"/>
      <c r="C303" s="723"/>
      <c r="D303" s="709"/>
      <c r="E303" s="709"/>
      <c r="F303" s="709"/>
      <c r="G303" s="709"/>
      <c r="H303" s="709"/>
      <c r="I303" s="709"/>
      <c r="J303" s="709"/>
      <c r="K303" s="709"/>
      <c r="L303" s="709"/>
      <c r="M303" s="593"/>
      <c r="N303" s="476"/>
    </row>
    <row r="304" spans="2:14" ht="15.75" customHeight="1" x14ac:dyDescent="0.2">
      <c r="B304" s="732" t="s">
        <v>2</v>
      </c>
      <c r="C304" s="729"/>
      <c r="D304" s="636" t="s">
        <v>233</v>
      </c>
      <c r="E304" s="712"/>
      <c r="F304" s="712"/>
      <c r="G304" s="712"/>
      <c r="H304" s="712"/>
      <c r="I304" s="712"/>
      <c r="J304" s="712"/>
      <c r="K304" s="712"/>
      <c r="L304" s="712"/>
      <c r="M304" s="637"/>
      <c r="N304" s="475"/>
    </row>
    <row r="305" spans="2:14" ht="5.25" customHeight="1" thickBot="1" x14ac:dyDescent="0.25">
      <c r="B305" s="733"/>
      <c r="C305" s="731"/>
      <c r="D305" s="592"/>
      <c r="E305" s="709"/>
      <c r="F305" s="709"/>
      <c r="G305" s="709"/>
      <c r="H305" s="709"/>
      <c r="I305" s="709"/>
      <c r="J305" s="709"/>
      <c r="K305" s="709"/>
      <c r="L305" s="709"/>
      <c r="M305" s="593"/>
      <c r="N305" s="476"/>
    </row>
    <row r="306" spans="2:14" ht="33.75" customHeight="1" thickBot="1" x14ac:dyDescent="0.25">
      <c r="B306" s="165" t="s">
        <v>11</v>
      </c>
      <c r="C306" s="458" t="s">
        <v>4</v>
      </c>
      <c r="D306" s="464" t="s">
        <v>13</v>
      </c>
      <c r="E306" s="465" t="s">
        <v>28</v>
      </c>
      <c r="F306" s="445" t="s">
        <v>5</v>
      </c>
      <c r="G306" s="445" t="s">
        <v>6</v>
      </c>
      <c r="H306" s="444" t="s">
        <v>7</v>
      </c>
      <c r="I306" s="457" t="s">
        <v>89</v>
      </c>
      <c r="J306" s="457" t="s">
        <v>8</v>
      </c>
      <c r="K306" s="445" t="s">
        <v>105</v>
      </c>
      <c r="L306" s="445" t="s">
        <v>215</v>
      </c>
      <c r="M306" s="445" t="s">
        <v>9</v>
      </c>
      <c r="N306" s="464" t="s">
        <v>10</v>
      </c>
    </row>
    <row r="307" spans="2:14" ht="15.75" customHeight="1" thickBot="1" x14ac:dyDescent="0.25">
      <c r="B307" s="546">
        <v>58</v>
      </c>
      <c r="C307" s="484" t="s">
        <v>234</v>
      </c>
      <c r="D307" s="547" t="s">
        <v>236</v>
      </c>
      <c r="E307" s="478">
        <v>319.2</v>
      </c>
      <c r="F307" s="486">
        <f>ROUND(E307*G307,0)</f>
        <v>4788</v>
      </c>
      <c r="G307" s="480">
        <v>15</v>
      </c>
      <c r="H307" s="480"/>
      <c r="I307" s="478"/>
      <c r="J307" s="486"/>
      <c r="K307" s="478"/>
      <c r="L307" s="486"/>
      <c r="M307" s="526">
        <f>F307+I307+K307</f>
        <v>4788</v>
      </c>
      <c r="N307" s="485"/>
    </row>
    <row r="308" spans="2:14" ht="15.75" customHeight="1" thickBot="1" x14ac:dyDescent="0.25">
      <c r="B308" s="546"/>
      <c r="C308" s="484" t="s">
        <v>129</v>
      </c>
      <c r="D308" s="517"/>
      <c r="E308" s="486"/>
      <c r="F308" s="486"/>
      <c r="G308" s="493"/>
      <c r="H308" s="493"/>
      <c r="I308" s="486"/>
      <c r="J308" s="486"/>
      <c r="K308" s="486"/>
      <c r="L308" s="486"/>
      <c r="M308" s="526">
        <f>M307</f>
        <v>4788</v>
      </c>
      <c r="N308" s="491"/>
    </row>
    <row r="309" spans="2:14" ht="15.75" customHeight="1" thickBot="1" x14ac:dyDescent="0.25">
      <c r="B309" s="470"/>
      <c r="C309" s="471"/>
      <c r="E309" s="472"/>
      <c r="F309" s="472"/>
      <c r="G309" s="470"/>
      <c r="H309" s="470"/>
      <c r="I309" s="472"/>
      <c r="J309" s="472"/>
      <c r="K309" s="472"/>
      <c r="L309" s="472"/>
      <c r="M309" s="473"/>
    </row>
    <row r="310" spans="2:14" ht="15.75" customHeight="1" x14ac:dyDescent="0.2">
      <c r="B310" s="698"/>
      <c r="C310" s="699"/>
      <c r="D310" s="704" t="s">
        <v>0</v>
      </c>
      <c r="E310" s="704"/>
      <c r="F310" s="704"/>
      <c r="G310" s="704"/>
      <c r="H310" s="704"/>
      <c r="I310" s="704"/>
      <c r="J310" s="704"/>
      <c r="K310" s="704"/>
      <c r="L310" s="704"/>
      <c r="M310" s="705"/>
      <c r="N310" s="393"/>
    </row>
    <row r="311" spans="2:14" ht="15.75" customHeight="1" x14ac:dyDescent="0.2">
      <c r="B311" s="700"/>
      <c r="C311" s="701"/>
      <c r="D311" s="706"/>
      <c r="E311" s="706"/>
      <c r="F311" s="706"/>
      <c r="G311" s="706"/>
      <c r="H311" s="706"/>
      <c r="I311" s="706"/>
      <c r="J311" s="706"/>
      <c r="K311" s="706"/>
      <c r="L311" s="706"/>
      <c r="M311" s="707"/>
      <c r="N311" s="450"/>
    </row>
    <row r="312" spans="2:14" ht="15.75" customHeight="1" x14ac:dyDescent="0.2">
      <c r="B312" s="700"/>
      <c r="C312" s="701"/>
      <c r="D312" s="708" t="s">
        <v>243</v>
      </c>
      <c r="E312" s="708"/>
      <c r="F312" s="708"/>
      <c r="G312" s="708"/>
      <c r="H312" s="708"/>
      <c r="I312" s="708"/>
      <c r="J312" s="708"/>
      <c r="K312" s="708"/>
      <c r="L312" s="708"/>
      <c r="M312" s="591"/>
      <c r="N312" s="450"/>
    </row>
    <row r="313" spans="2:14" ht="15.75" customHeight="1" thickBot="1" x14ac:dyDescent="0.25">
      <c r="B313" s="702"/>
      <c r="C313" s="703"/>
      <c r="D313" s="709"/>
      <c r="E313" s="709"/>
      <c r="F313" s="709"/>
      <c r="G313" s="709"/>
      <c r="H313" s="709"/>
      <c r="I313" s="709"/>
      <c r="J313" s="709"/>
      <c r="K313" s="709"/>
      <c r="L313" s="709"/>
      <c r="M313" s="593"/>
      <c r="N313" s="451"/>
    </row>
    <row r="314" spans="2:14" ht="15.75" customHeight="1" x14ac:dyDescent="0.2">
      <c r="B314" s="710" t="s">
        <v>2</v>
      </c>
      <c r="C314" s="711"/>
      <c r="D314" s="590" t="s">
        <v>133</v>
      </c>
      <c r="E314" s="708"/>
      <c r="F314" s="708"/>
      <c r="G314" s="708"/>
      <c r="H314" s="708"/>
      <c r="I314" s="708"/>
      <c r="J314" s="708"/>
      <c r="K314" s="708"/>
      <c r="L314" s="708"/>
      <c r="M314" s="591"/>
      <c r="N314" s="450"/>
    </row>
    <row r="315" spans="2:14" ht="15.75" customHeight="1" thickBot="1" x14ac:dyDescent="0.25">
      <c r="B315" s="691"/>
      <c r="C315" s="692"/>
      <c r="D315" s="592"/>
      <c r="E315" s="709"/>
      <c r="F315" s="709"/>
      <c r="G315" s="709"/>
      <c r="H315" s="709"/>
      <c r="I315" s="709"/>
      <c r="J315" s="709"/>
      <c r="K315" s="709"/>
      <c r="L315" s="709"/>
      <c r="M315" s="593"/>
      <c r="N315" s="451"/>
    </row>
    <row r="316" spans="2:14" ht="28.5" customHeight="1" thickBot="1" x14ac:dyDescent="0.25">
      <c r="B316" s="176" t="s">
        <v>11</v>
      </c>
      <c r="C316" s="456" t="s">
        <v>4</v>
      </c>
      <c r="D316" s="441" t="s">
        <v>13</v>
      </c>
      <c r="E316" s="463" t="s">
        <v>28</v>
      </c>
      <c r="F316" s="443" t="s">
        <v>136</v>
      </c>
      <c r="G316" s="443" t="s">
        <v>6</v>
      </c>
      <c r="H316" s="461" t="s">
        <v>7</v>
      </c>
      <c r="I316" s="461" t="s">
        <v>89</v>
      </c>
      <c r="J316" s="457" t="s">
        <v>8</v>
      </c>
      <c r="K316" s="445" t="s">
        <v>105</v>
      </c>
      <c r="L316" s="445" t="s">
        <v>215</v>
      </c>
      <c r="M316" s="443" t="s">
        <v>9</v>
      </c>
      <c r="N316" s="441" t="s">
        <v>10</v>
      </c>
    </row>
    <row r="317" spans="2:14" ht="21.75" customHeight="1" thickBot="1" x14ac:dyDescent="0.25">
      <c r="B317" s="380">
        <v>59</v>
      </c>
      <c r="C317" s="389" t="s">
        <v>134</v>
      </c>
      <c r="D317" s="236" t="s">
        <v>135</v>
      </c>
      <c r="E317" s="427">
        <v>122.6</v>
      </c>
      <c r="F317" s="428">
        <f>G317*E317</f>
        <v>3678</v>
      </c>
      <c r="G317" s="360">
        <v>30</v>
      </c>
      <c r="H317" s="362"/>
      <c r="I317" s="427"/>
      <c r="J317" s="427"/>
      <c r="K317" s="428"/>
      <c r="L317" s="427"/>
      <c r="M317" s="427">
        <f>F317+I317+K317</f>
        <v>3678</v>
      </c>
      <c r="N317" s="365"/>
    </row>
    <row r="318" spans="2:14" ht="15.75" customHeight="1" thickBot="1" x14ac:dyDescent="0.25">
      <c r="B318" s="397"/>
      <c r="C318" s="16" t="s">
        <v>129</v>
      </c>
      <c r="D318" s="695"/>
      <c r="E318" s="696"/>
      <c r="F318" s="696"/>
      <c r="G318" s="696"/>
      <c r="H318" s="696"/>
      <c r="I318" s="696"/>
      <c r="J318" s="696"/>
      <c r="K318" s="697"/>
      <c r="L318" s="439"/>
      <c r="M318" s="398">
        <f>M317</f>
        <v>3678</v>
      </c>
      <c r="N318" s="365"/>
    </row>
    <row r="319" spans="2:14" ht="15.75" customHeight="1" x14ac:dyDescent="0.2">
      <c r="B319" s="353"/>
      <c r="C319" s="388"/>
      <c r="D319" s="366"/>
      <c r="E319" s="366"/>
      <c r="F319" s="366"/>
      <c r="G319" s="366"/>
      <c r="H319" s="366"/>
      <c r="I319" s="366"/>
      <c r="J319" s="366"/>
      <c r="K319" s="366"/>
      <c r="L319" s="366"/>
      <c r="M319" s="399"/>
      <c r="N319" s="353"/>
    </row>
    <row r="320" spans="2:14" ht="15.75" customHeight="1" x14ac:dyDescent="0.2">
      <c r="B320" s="353"/>
      <c r="C320" s="388"/>
      <c r="D320" s="366"/>
      <c r="E320" s="366"/>
      <c r="F320" s="366"/>
      <c r="G320" s="366"/>
      <c r="H320" s="366"/>
      <c r="I320" s="366"/>
      <c r="J320" s="366"/>
      <c r="K320" s="366"/>
      <c r="L320" s="366"/>
      <c r="M320" s="399"/>
      <c r="N320" s="353"/>
    </row>
    <row r="321" spans="2:14" ht="15.75" customHeight="1" x14ac:dyDescent="0.2">
      <c r="B321" s="353"/>
      <c r="C321" s="388"/>
      <c r="D321" s="366"/>
      <c r="E321" s="366"/>
      <c r="F321" s="366"/>
      <c r="G321" s="366"/>
      <c r="H321" s="366"/>
      <c r="I321" s="366"/>
      <c r="J321" s="366"/>
      <c r="K321" s="366"/>
      <c r="L321" s="366"/>
      <c r="M321" s="399"/>
      <c r="N321" s="353"/>
    </row>
    <row r="322" spans="2:14" ht="15.75" customHeight="1" x14ac:dyDescent="0.2">
      <c r="B322" s="353"/>
      <c r="C322" s="388"/>
      <c r="D322" s="366"/>
      <c r="E322" s="366"/>
      <c r="F322" s="366"/>
      <c r="G322" s="366"/>
      <c r="H322" s="366"/>
      <c r="I322" s="366"/>
      <c r="J322" s="366"/>
      <c r="K322" s="366"/>
      <c r="L322" s="366"/>
      <c r="M322" s="399"/>
      <c r="N322" s="353"/>
    </row>
    <row r="323" spans="2:14" ht="15.75" customHeight="1" x14ac:dyDescent="0.2">
      <c r="B323" s="353"/>
      <c r="C323" s="388"/>
      <c r="D323" s="366"/>
      <c r="E323" s="366"/>
      <c r="F323" s="366"/>
      <c r="G323" s="366"/>
      <c r="H323" s="366"/>
      <c r="I323" s="366"/>
      <c r="J323" s="366"/>
      <c r="K323" s="366"/>
      <c r="L323" s="366"/>
      <c r="M323" s="399"/>
      <c r="N323" s="353"/>
    </row>
    <row r="324" spans="2:14" ht="15.75" customHeight="1" x14ac:dyDescent="0.2">
      <c r="B324" s="353"/>
      <c r="C324" s="388"/>
      <c r="D324" s="366"/>
      <c r="E324" s="366"/>
      <c r="F324" s="366"/>
      <c r="G324" s="366"/>
      <c r="H324" s="366"/>
      <c r="I324" s="366"/>
      <c r="J324" s="366"/>
      <c r="K324" s="366"/>
      <c r="L324" s="366"/>
      <c r="M324" s="399"/>
      <c r="N324" s="353"/>
    </row>
    <row r="325" spans="2:14" ht="15.75" customHeight="1" x14ac:dyDescent="0.2">
      <c r="B325" s="353"/>
      <c r="C325" s="388"/>
      <c r="D325" s="366"/>
      <c r="E325" s="366"/>
      <c r="F325" s="366"/>
      <c r="G325" s="366"/>
      <c r="H325" s="366"/>
      <c r="I325" s="366"/>
      <c r="J325" s="366"/>
      <c r="K325" s="366"/>
      <c r="L325" s="366"/>
      <c r="M325" s="399"/>
      <c r="N325" s="353"/>
    </row>
    <row r="326" spans="2:14" ht="15.75" customHeight="1" x14ac:dyDescent="0.2">
      <c r="B326" s="353"/>
      <c r="C326" s="388"/>
      <c r="D326" s="366"/>
      <c r="E326" s="366"/>
      <c r="F326" s="366"/>
      <c r="G326" s="366"/>
      <c r="H326" s="366"/>
      <c r="I326" s="366"/>
      <c r="J326" s="366"/>
      <c r="K326" s="366"/>
      <c r="L326" s="366"/>
      <c r="M326" s="399"/>
      <c r="N326" s="353"/>
    </row>
    <row r="327" spans="2:14" ht="15.75" customHeight="1" x14ac:dyDescent="0.2">
      <c r="B327" s="353"/>
      <c r="C327" s="388"/>
      <c r="D327" s="366"/>
      <c r="E327" s="366"/>
      <c r="F327" s="366"/>
      <c r="G327" s="366"/>
      <c r="H327" s="366"/>
      <c r="I327" s="366"/>
      <c r="J327" s="366"/>
      <c r="K327" s="366"/>
      <c r="L327" s="366"/>
      <c r="M327" s="399"/>
      <c r="N327" s="353"/>
    </row>
    <row r="328" spans="2:14" ht="15.75" customHeight="1" x14ac:dyDescent="0.2">
      <c r="B328" s="353"/>
      <c r="C328" s="388"/>
      <c r="D328" s="366"/>
      <c r="E328" s="366"/>
      <c r="F328" s="366"/>
      <c r="G328" s="366"/>
      <c r="H328" s="366"/>
      <c r="I328" s="366"/>
      <c r="J328" s="366"/>
      <c r="K328" s="366"/>
      <c r="L328" s="366"/>
      <c r="M328" s="399"/>
      <c r="N328" s="353"/>
    </row>
    <row r="329" spans="2:14" ht="15.75" customHeight="1" x14ac:dyDescent="0.2">
      <c r="B329" s="353"/>
      <c r="C329" s="388"/>
      <c r="D329" s="366"/>
      <c r="E329" s="366"/>
      <c r="F329" s="366"/>
      <c r="G329" s="366"/>
      <c r="H329" s="366"/>
      <c r="I329" s="366"/>
      <c r="J329" s="366"/>
      <c r="K329" s="366"/>
      <c r="L329" s="366"/>
      <c r="M329" s="399"/>
      <c r="N329" s="353"/>
    </row>
    <row r="330" spans="2:14" ht="20.25" customHeight="1" thickBot="1" x14ac:dyDescent="0.25">
      <c r="C330" s="505"/>
      <c r="D330" s="470"/>
      <c r="E330" s="470"/>
      <c r="F330" s="470"/>
      <c r="G330" s="470"/>
      <c r="H330" s="470"/>
      <c r="I330" s="470"/>
      <c r="J330" s="470"/>
      <c r="K330" s="470"/>
      <c r="L330" s="516"/>
    </row>
    <row r="331" spans="2:14" ht="16.5" customHeight="1" x14ac:dyDescent="0.2">
      <c r="B331" s="718"/>
      <c r="C331" s="719"/>
      <c r="D331" s="755" t="s">
        <v>0</v>
      </c>
      <c r="E331" s="755"/>
      <c r="F331" s="755"/>
      <c r="G331" s="755"/>
      <c r="H331" s="755"/>
      <c r="I331" s="755"/>
      <c r="J331" s="755"/>
      <c r="K331" s="755"/>
      <c r="L331" s="755"/>
      <c r="M331" s="756"/>
      <c r="N331" s="474"/>
    </row>
    <row r="332" spans="2:14" ht="8.25" customHeight="1" x14ac:dyDescent="0.2">
      <c r="B332" s="720"/>
      <c r="C332" s="721"/>
      <c r="D332" s="757"/>
      <c r="E332" s="757"/>
      <c r="F332" s="757"/>
      <c r="G332" s="757"/>
      <c r="H332" s="757"/>
      <c r="I332" s="757"/>
      <c r="J332" s="757"/>
      <c r="K332" s="757"/>
      <c r="L332" s="757"/>
      <c r="M332" s="758"/>
      <c r="N332" s="475"/>
    </row>
    <row r="333" spans="2:14" ht="15" customHeight="1" x14ac:dyDescent="0.2">
      <c r="B333" s="720"/>
      <c r="C333" s="721"/>
      <c r="D333" s="708" t="str">
        <f>D270</f>
        <v>PAGO QUINCENAL DEL 16 AL 31 DE AGOSTO DE 2025</v>
      </c>
      <c r="E333" s="708"/>
      <c r="F333" s="708"/>
      <c r="G333" s="708"/>
      <c r="H333" s="708"/>
      <c r="I333" s="708"/>
      <c r="J333" s="708"/>
      <c r="K333" s="708"/>
      <c r="L333" s="708"/>
      <c r="M333" s="591"/>
      <c r="N333" s="475"/>
    </row>
    <row r="334" spans="2:14" ht="8.25" customHeight="1" thickBot="1" x14ac:dyDescent="0.25">
      <c r="B334" s="722"/>
      <c r="C334" s="723"/>
      <c r="D334" s="709"/>
      <c r="E334" s="709"/>
      <c r="F334" s="709"/>
      <c r="G334" s="709"/>
      <c r="H334" s="709"/>
      <c r="I334" s="709"/>
      <c r="J334" s="709"/>
      <c r="K334" s="709"/>
      <c r="L334" s="709"/>
      <c r="M334" s="593"/>
      <c r="N334" s="476"/>
    </row>
    <row r="335" spans="2:14" ht="15.75" customHeight="1" x14ac:dyDescent="0.2">
      <c r="B335" s="734" t="s">
        <v>2</v>
      </c>
      <c r="C335" s="736"/>
      <c r="D335" s="636" t="s">
        <v>176</v>
      </c>
      <c r="E335" s="712"/>
      <c r="F335" s="712"/>
      <c r="G335" s="712"/>
      <c r="H335" s="712"/>
      <c r="I335" s="712"/>
      <c r="J335" s="712"/>
      <c r="K335" s="712"/>
      <c r="L335" s="712"/>
      <c r="M335" s="637"/>
      <c r="N335" s="475"/>
    </row>
    <row r="336" spans="2:14" ht="12" customHeight="1" thickBot="1" x14ac:dyDescent="0.25">
      <c r="B336" s="733"/>
      <c r="C336" s="731"/>
      <c r="D336" s="592"/>
      <c r="E336" s="709"/>
      <c r="F336" s="709"/>
      <c r="G336" s="709"/>
      <c r="H336" s="709"/>
      <c r="I336" s="709"/>
      <c r="J336" s="709"/>
      <c r="K336" s="709"/>
      <c r="L336" s="709"/>
      <c r="M336" s="593"/>
      <c r="N336" s="476"/>
    </row>
    <row r="337" spans="2:14" ht="39.75" customHeight="1" thickBot="1" x14ac:dyDescent="0.25">
      <c r="B337" s="176" t="s">
        <v>11</v>
      </c>
      <c r="C337" s="456" t="s">
        <v>4</v>
      </c>
      <c r="D337" s="441" t="s">
        <v>13</v>
      </c>
      <c r="E337" s="463" t="s">
        <v>28</v>
      </c>
      <c r="F337" s="443" t="s">
        <v>136</v>
      </c>
      <c r="G337" s="443" t="s">
        <v>6</v>
      </c>
      <c r="H337" s="461" t="s">
        <v>7</v>
      </c>
      <c r="I337" s="461" t="s">
        <v>89</v>
      </c>
      <c r="J337" s="457" t="s">
        <v>8</v>
      </c>
      <c r="K337" s="445" t="s">
        <v>105</v>
      </c>
      <c r="L337" s="445" t="s">
        <v>215</v>
      </c>
      <c r="M337" s="443" t="s">
        <v>9</v>
      </c>
      <c r="N337" s="441" t="s">
        <v>10</v>
      </c>
    </row>
    <row r="338" spans="2:14" ht="38.25" customHeight="1" thickBot="1" x14ac:dyDescent="0.25">
      <c r="B338" s="456">
        <v>60</v>
      </c>
      <c r="C338" s="176" t="s">
        <v>174</v>
      </c>
      <c r="D338" s="250" t="s">
        <v>175</v>
      </c>
      <c r="E338" s="478">
        <v>260.43</v>
      </c>
      <c r="F338" s="478">
        <f>ROUND(E338*G338,0)</f>
        <v>3906</v>
      </c>
      <c r="G338" s="480">
        <v>15</v>
      </c>
      <c r="H338" s="480"/>
      <c r="I338" s="486"/>
      <c r="J338" s="498">
        <v>0</v>
      </c>
      <c r="K338" s="508">
        <f>ROUND((E338*2)*J338,0)</f>
        <v>0</v>
      </c>
      <c r="L338" s="508"/>
      <c r="M338" s="539">
        <f>F338+I338+K338</f>
        <v>3906</v>
      </c>
      <c r="N338" s="491"/>
    </row>
    <row r="339" spans="2:14" ht="12" thickBot="1" x14ac:dyDescent="0.25">
      <c r="B339" s="513"/>
      <c r="C339" s="175" t="s">
        <v>129</v>
      </c>
      <c r="D339" s="737"/>
      <c r="E339" s="738"/>
      <c r="F339" s="738"/>
      <c r="G339" s="738"/>
      <c r="H339" s="738"/>
      <c r="I339" s="738"/>
      <c r="J339" s="738"/>
      <c r="K339" s="739"/>
      <c r="L339" s="514"/>
      <c r="M339" s="543">
        <f>M338</f>
        <v>3906</v>
      </c>
      <c r="N339" s="491"/>
    </row>
    <row r="340" spans="2:14" ht="12" thickBot="1" x14ac:dyDescent="0.25">
      <c r="B340" s="504"/>
      <c r="C340" s="541"/>
      <c r="D340" s="506"/>
      <c r="E340" s="506"/>
      <c r="F340" s="506"/>
      <c r="G340" s="506"/>
      <c r="H340" s="506"/>
      <c r="I340" s="506"/>
      <c r="J340" s="506"/>
      <c r="K340" s="506"/>
      <c r="L340" s="506"/>
      <c r="M340" s="542"/>
    </row>
    <row r="341" spans="2:14" ht="15" customHeight="1" thickBot="1" x14ac:dyDescent="0.25">
      <c r="B341" s="513"/>
      <c r="C341" s="484" t="s">
        <v>108</v>
      </c>
      <c r="D341" s="513"/>
      <c r="E341" s="548"/>
      <c r="F341" s="548">
        <f>SUM(F1:F340)</f>
        <v>311885</v>
      </c>
      <c r="G341" s="548"/>
      <c r="H341" s="549"/>
      <c r="I341" s="548">
        <f>SUM(I1:I340)</f>
        <v>13056</v>
      </c>
      <c r="J341" s="550">
        <f>SUM(J1:J340)</f>
        <v>1</v>
      </c>
      <c r="K341" s="548">
        <f>SUM(K1:K340)</f>
        <v>677</v>
      </c>
      <c r="L341" s="548">
        <f>SUM(L10:L338)</f>
        <v>2000</v>
      </c>
      <c r="M341" s="555">
        <f>M339+M287+M276+M246+M233+M222+M211+M197+M187+M170+M158+M140+M128+M112+M102+M73+M41+M19+M308+M297+M258+M318</f>
        <v>323618</v>
      </c>
      <c r="N341" s="485"/>
    </row>
    <row r="342" spans="2:14" ht="15" customHeight="1" x14ac:dyDescent="0.2">
      <c r="C342" s="471"/>
      <c r="E342" s="510"/>
      <c r="F342" s="510"/>
      <c r="G342" s="510"/>
      <c r="H342" s="551"/>
      <c r="I342" s="510"/>
      <c r="J342" s="552"/>
      <c r="K342" s="510"/>
      <c r="L342" s="510"/>
    </row>
    <row r="343" spans="2:14" ht="15" customHeight="1" x14ac:dyDescent="0.2">
      <c r="C343" s="471"/>
      <c r="E343" s="510"/>
      <c r="F343" s="510"/>
      <c r="G343" s="510"/>
      <c r="H343" s="551"/>
      <c r="I343" s="510"/>
      <c r="J343" s="552"/>
      <c r="K343" s="510"/>
      <c r="L343" s="510"/>
    </row>
    <row r="344" spans="2:14" ht="15.75" customHeight="1" x14ac:dyDescent="0.2">
      <c r="C344" s="471" t="s">
        <v>125</v>
      </c>
      <c r="D344" s="553">
        <f>F341</f>
        <v>311885</v>
      </c>
      <c r="F344" s="518"/>
    </row>
    <row r="345" spans="2:14" ht="15" customHeight="1" x14ac:dyDescent="0.2">
      <c r="C345" s="471" t="s">
        <v>7</v>
      </c>
      <c r="D345" s="553">
        <f>I341</f>
        <v>13056</v>
      </c>
      <c r="L345" s="516"/>
      <c r="M345" s="510"/>
    </row>
    <row r="346" spans="2:14" ht="15.75" customHeight="1" x14ac:dyDescent="0.2">
      <c r="C346" s="471" t="s">
        <v>126</v>
      </c>
      <c r="D346" s="553">
        <f>K341</f>
        <v>677</v>
      </c>
      <c r="L346" s="516"/>
      <c r="M346" s="564">
        <f>M341</f>
        <v>323618</v>
      </c>
    </row>
    <row r="347" spans="2:14" ht="15" customHeight="1" x14ac:dyDescent="0.2">
      <c r="C347" s="471" t="s">
        <v>215</v>
      </c>
      <c r="D347" s="553">
        <f>L341</f>
        <v>2000</v>
      </c>
    </row>
    <row r="348" spans="2:14" ht="15.75" customHeight="1" x14ac:dyDescent="0.2">
      <c r="C348" s="471" t="s">
        <v>127</v>
      </c>
      <c r="D348" s="553">
        <f>D346+D345+D344-D347</f>
        <v>323618</v>
      </c>
    </row>
    <row r="350" spans="2:14" x14ac:dyDescent="0.2">
      <c r="F350" s="510"/>
    </row>
    <row r="351" spans="2:14" x14ac:dyDescent="0.2">
      <c r="F351" s="510"/>
    </row>
    <row r="352" spans="2:14" x14ac:dyDescent="0.2">
      <c r="M352" s="469" t="s">
        <v>137</v>
      </c>
    </row>
    <row r="357" spans="6:6" x14ac:dyDescent="0.2">
      <c r="F357" s="554"/>
    </row>
    <row r="403" ht="15" customHeight="1" x14ac:dyDescent="0.2"/>
    <row r="404" ht="15" customHeight="1" x14ac:dyDescent="0.2"/>
    <row r="405" ht="15" customHeight="1" x14ac:dyDescent="0.2"/>
    <row r="406" ht="15.75" customHeight="1" x14ac:dyDescent="0.2"/>
    <row r="407" ht="15" customHeight="1" x14ac:dyDescent="0.2"/>
    <row r="408" ht="43.5" customHeight="1" x14ac:dyDescent="0.2"/>
    <row r="409" ht="25.5" customHeight="1" x14ac:dyDescent="0.2"/>
    <row r="419" ht="15" customHeight="1" x14ac:dyDescent="0.2"/>
    <row r="420" ht="15.75" customHeight="1" x14ac:dyDescent="0.2"/>
  </sheetData>
  <mergeCells count="125">
    <mergeCell ref="B335:C336"/>
    <mergeCell ref="D335:M336"/>
    <mergeCell ref="D339:K339"/>
    <mergeCell ref="B310:C313"/>
    <mergeCell ref="D310:M311"/>
    <mergeCell ref="D312:M313"/>
    <mergeCell ref="B314:C315"/>
    <mergeCell ref="D314:M315"/>
    <mergeCell ref="D318:K318"/>
    <mergeCell ref="B300:C303"/>
    <mergeCell ref="D300:M301"/>
    <mergeCell ref="D302:M303"/>
    <mergeCell ref="B304:C305"/>
    <mergeCell ref="D304:M305"/>
    <mergeCell ref="B331:C334"/>
    <mergeCell ref="D331:M332"/>
    <mergeCell ref="D333:M334"/>
    <mergeCell ref="B283:C284"/>
    <mergeCell ref="D283:M284"/>
    <mergeCell ref="B289:C292"/>
    <mergeCell ref="D289:M290"/>
    <mergeCell ref="D291:M292"/>
    <mergeCell ref="B293:C294"/>
    <mergeCell ref="D293:M294"/>
    <mergeCell ref="B272:C273"/>
    <mergeCell ref="D272:M273"/>
    <mergeCell ref="D276:K276"/>
    <mergeCell ref="B279:C282"/>
    <mergeCell ref="D279:M280"/>
    <mergeCell ref="D281:M282"/>
    <mergeCell ref="B248:C251"/>
    <mergeCell ref="D248:M249"/>
    <mergeCell ref="D250:M251"/>
    <mergeCell ref="B252:C253"/>
    <mergeCell ref="D252:M253"/>
    <mergeCell ref="B268:C271"/>
    <mergeCell ref="D268:M269"/>
    <mergeCell ref="D270:M271"/>
    <mergeCell ref="B238:C241"/>
    <mergeCell ref="D238:M239"/>
    <mergeCell ref="D240:M241"/>
    <mergeCell ref="B242:C243"/>
    <mergeCell ref="D242:M243"/>
    <mergeCell ref="D246:K246"/>
    <mergeCell ref="B225:C228"/>
    <mergeCell ref="D225:M226"/>
    <mergeCell ref="D227:M228"/>
    <mergeCell ref="B229:C230"/>
    <mergeCell ref="D229:M230"/>
    <mergeCell ref="D233:K233"/>
    <mergeCell ref="B214:C217"/>
    <mergeCell ref="D214:M215"/>
    <mergeCell ref="D216:M217"/>
    <mergeCell ref="B218:C219"/>
    <mergeCell ref="D218:M219"/>
    <mergeCell ref="D222:K222"/>
    <mergeCell ref="B203:C206"/>
    <mergeCell ref="D203:M204"/>
    <mergeCell ref="D205:M206"/>
    <mergeCell ref="B207:C208"/>
    <mergeCell ref="D207:M208"/>
    <mergeCell ref="D211:K211"/>
    <mergeCell ref="B189:C192"/>
    <mergeCell ref="D189:M190"/>
    <mergeCell ref="D191:M192"/>
    <mergeCell ref="B193:C194"/>
    <mergeCell ref="D193:M194"/>
    <mergeCell ref="D197:K197"/>
    <mergeCell ref="B177:C180"/>
    <mergeCell ref="D177:M178"/>
    <mergeCell ref="D179:M180"/>
    <mergeCell ref="B181:C182"/>
    <mergeCell ref="D181:M182"/>
    <mergeCell ref="D187:K187"/>
    <mergeCell ref="B161:C164"/>
    <mergeCell ref="D161:M162"/>
    <mergeCell ref="D163:M164"/>
    <mergeCell ref="B165:C166"/>
    <mergeCell ref="D165:M166"/>
    <mergeCell ref="D170:K170"/>
    <mergeCell ref="B135:C136"/>
    <mergeCell ref="D135:M136"/>
    <mergeCell ref="B147:C150"/>
    <mergeCell ref="D147:M148"/>
    <mergeCell ref="D149:M150"/>
    <mergeCell ref="B151:C152"/>
    <mergeCell ref="D151:M152"/>
    <mergeCell ref="B123:C124"/>
    <mergeCell ref="D123:M124"/>
    <mergeCell ref="D128:K128"/>
    <mergeCell ref="B131:C134"/>
    <mergeCell ref="D131:M132"/>
    <mergeCell ref="D133:M134"/>
    <mergeCell ref="B108:C109"/>
    <mergeCell ref="D108:M109"/>
    <mergeCell ref="D112:K112"/>
    <mergeCell ref="B119:C122"/>
    <mergeCell ref="D119:M120"/>
    <mergeCell ref="D121:M122"/>
    <mergeCell ref="B90:C93"/>
    <mergeCell ref="D90:M91"/>
    <mergeCell ref="D92:M93"/>
    <mergeCell ref="B94:C95"/>
    <mergeCell ref="D94:M95"/>
    <mergeCell ref="B104:C107"/>
    <mergeCell ref="D104:M105"/>
    <mergeCell ref="D106:M107"/>
    <mergeCell ref="B55:C58"/>
    <mergeCell ref="D55:M56"/>
    <mergeCell ref="D57:M58"/>
    <mergeCell ref="B59:C60"/>
    <mergeCell ref="D59:M60"/>
    <mergeCell ref="D73:K73"/>
    <mergeCell ref="B27:C30"/>
    <mergeCell ref="D27:M28"/>
    <mergeCell ref="D29:M30"/>
    <mergeCell ref="B31:C32"/>
    <mergeCell ref="D31:M32"/>
    <mergeCell ref="D41:K41"/>
    <mergeCell ref="B3:C6"/>
    <mergeCell ref="D3:M4"/>
    <mergeCell ref="D5:M6"/>
    <mergeCell ref="B7:C8"/>
    <mergeCell ref="D7:M8"/>
    <mergeCell ref="D19:K19"/>
  </mergeCells>
  <pageMargins left="0.7" right="0.7" top="0.75" bottom="0.75" header="0.3" footer="0.3"/>
  <pageSetup paperSize="256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03"/>
  <sheetViews>
    <sheetView topLeftCell="A136" workbookViewId="0">
      <selection activeCell="G40" sqref="G40"/>
    </sheetView>
  </sheetViews>
  <sheetFormatPr baseColWidth="10" defaultColWidth="11.42578125" defaultRowHeight="11.25" x14ac:dyDescent="0.2"/>
  <cols>
    <col min="1" max="1" width="1.28515625" style="469" customWidth="1"/>
    <col min="2" max="2" width="3.140625" style="469" customWidth="1"/>
    <col min="3" max="3" width="22.7109375" style="469" customWidth="1"/>
    <col min="4" max="4" width="13.7109375" style="469" customWidth="1"/>
    <col min="5" max="5" width="7.5703125" style="469" customWidth="1"/>
    <col min="6" max="6" width="11.28515625" style="469" customWidth="1"/>
    <col min="7" max="7" width="4.42578125" style="469" customWidth="1"/>
    <col min="8" max="8" width="6.42578125" style="469" customWidth="1"/>
    <col min="9" max="9" width="9.85546875" style="469" customWidth="1"/>
    <col min="10" max="10" width="5.140625" style="469" customWidth="1"/>
    <col min="11" max="11" width="7.28515625" style="469" customWidth="1"/>
    <col min="12" max="12" width="8.42578125" style="469" customWidth="1"/>
    <col min="13" max="13" width="9.85546875" style="469" customWidth="1"/>
    <col min="14" max="14" width="32.28515625" style="469" customWidth="1"/>
    <col min="15" max="15" width="27.140625" style="469" customWidth="1"/>
    <col min="16" max="16" width="11.42578125" style="469"/>
    <col min="17" max="17" width="13.140625" style="469" bestFit="1" customWidth="1"/>
    <col min="18" max="16384" width="11.42578125" style="469"/>
  </cols>
  <sheetData>
    <row r="1" spans="2:14" ht="18" customHeight="1" x14ac:dyDescent="0.2">
      <c r="B1" s="470"/>
      <c r="C1" s="471"/>
      <c r="E1" s="472"/>
      <c r="F1" s="472"/>
      <c r="G1" s="470"/>
      <c r="H1" s="470"/>
      <c r="I1" s="472"/>
      <c r="J1" s="472"/>
      <c r="K1" s="472"/>
      <c r="L1" s="473"/>
    </row>
    <row r="2" spans="2:14" ht="7.5" customHeight="1" thickBot="1" x14ac:dyDescent="0.25"/>
    <row r="3" spans="2:14" x14ac:dyDescent="0.2">
      <c r="B3" s="718"/>
      <c r="C3" s="719"/>
      <c r="D3" s="755" t="s">
        <v>0</v>
      </c>
      <c r="E3" s="755"/>
      <c r="F3" s="755"/>
      <c r="G3" s="755"/>
      <c r="H3" s="755"/>
      <c r="I3" s="755"/>
      <c r="J3" s="755"/>
      <c r="K3" s="755"/>
      <c r="L3" s="755"/>
      <c r="M3" s="756"/>
      <c r="N3" s="474"/>
    </row>
    <row r="4" spans="2:14" x14ac:dyDescent="0.2">
      <c r="B4" s="720"/>
      <c r="C4" s="721"/>
      <c r="D4" s="757"/>
      <c r="E4" s="757"/>
      <c r="F4" s="757"/>
      <c r="G4" s="757"/>
      <c r="H4" s="757"/>
      <c r="I4" s="757"/>
      <c r="J4" s="757"/>
      <c r="K4" s="757"/>
      <c r="L4" s="757"/>
      <c r="M4" s="758"/>
      <c r="N4" s="475"/>
    </row>
    <row r="5" spans="2:14" x14ac:dyDescent="0.2">
      <c r="B5" s="720"/>
      <c r="C5" s="721"/>
      <c r="D5" s="759" t="s">
        <v>252</v>
      </c>
      <c r="E5" s="759"/>
      <c r="F5" s="759"/>
      <c r="G5" s="759"/>
      <c r="H5" s="759"/>
      <c r="I5" s="759"/>
      <c r="J5" s="759"/>
      <c r="K5" s="759"/>
      <c r="L5" s="759"/>
      <c r="M5" s="760"/>
      <c r="N5" s="475"/>
    </row>
    <row r="6" spans="2:14" ht="23.25" customHeight="1" thickBot="1" x14ac:dyDescent="0.25">
      <c r="B6" s="722"/>
      <c r="C6" s="723"/>
      <c r="D6" s="761"/>
      <c r="E6" s="761"/>
      <c r="F6" s="761"/>
      <c r="G6" s="761"/>
      <c r="H6" s="761"/>
      <c r="I6" s="761"/>
      <c r="J6" s="761"/>
      <c r="K6" s="761"/>
      <c r="L6" s="761"/>
      <c r="M6" s="762"/>
      <c r="N6" s="476"/>
    </row>
    <row r="7" spans="2:14" x14ac:dyDescent="0.2">
      <c r="B7" s="732" t="s">
        <v>2</v>
      </c>
      <c r="C7" s="729"/>
      <c r="D7" s="763" t="s">
        <v>15</v>
      </c>
      <c r="E7" s="764"/>
      <c r="F7" s="764"/>
      <c r="G7" s="764"/>
      <c r="H7" s="764"/>
      <c r="I7" s="764"/>
      <c r="J7" s="764"/>
      <c r="K7" s="764"/>
      <c r="L7" s="764"/>
      <c r="M7" s="765"/>
      <c r="N7" s="475"/>
    </row>
    <row r="8" spans="2:14" ht="12" thickBot="1" x14ac:dyDescent="0.25">
      <c r="B8" s="733"/>
      <c r="C8" s="731"/>
      <c r="D8" s="766"/>
      <c r="E8" s="761"/>
      <c r="F8" s="761"/>
      <c r="G8" s="761"/>
      <c r="H8" s="761"/>
      <c r="I8" s="761"/>
      <c r="J8" s="761"/>
      <c r="K8" s="761"/>
      <c r="L8" s="761"/>
      <c r="M8" s="762"/>
      <c r="N8" s="476"/>
    </row>
    <row r="9" spans="2:14" ht="45.75" thickBot="1" x14ac:dyDescent="0.25">
      <c r="B9" s="165" t="s">
        <v>11</v>
      </c>
      <c r="C9" s="458" t="s">
        <v>4</v>
      </c>
      <c r="D9" s="441" t="s">
        <v>13</v>
      </c>
      <c r="E9" s="442" t="s">
        <v>28</v>
      </c>
      <c r="F9" s="444" t="s">
        <v>5</v>
      </c>
      <c r="G9" s="459" t="s">
        <v>6</v>
      </c>
      <c r="H9" s="444" t="s">
        <v>7</v>
      </c>
      <c r="I9" s="457" t="s">
        <v>89</v>
      </c>
      <c r="J9" s="457" t="s">
        <v>8</v>
      </c>
      <c r="K9" s="445" t="s">
        <v>105</v>
      </c>
      <c r="L9" s="445" t="s">
        <v>215</v>
      </c>
      <c r="M9" s="444" t="s">
        <v>9</v>
      </c>
      <c r="N9" s="460" t="s">
        <v>10</v>
      </c>
    </row>
    <row r="10" spans="2:14" ht="23.25" thickBot="1" x14ac:dyDescent="0.25">
      <c r="B10" s="441">
        <v>2</v>
      </c>
      <c r="C10" s="477" t="s">
        <v>90</v>
      </c>
      <c r="D10" s="466" t="s">
        <v>16</v>
      </c>
      <c r="E10" s="478">
        <v>319.2</v>
      </c>
      <c r="F10" s="478">
        <f t="shared" ref="F10:F18" si="0">ROUND(E10*G10,0)</f>
        <v>4788</v>
      </c>
      <c r="G10" s="479">
        <v>15</v>
      </c>
      <c r="H10" s="480">
        <v>0</v>
      </c>
      <c r="I10" s="481">
        <f>ROUND((E10/4)*H10,0)</f>
        <v>0</v>
      </c>
      <c r="J10" s="478"/>
      <c r="K10" s="482"/>
      <c r="L10" s="478"/>
      <c r="M10" s="478">
        <f t="shared" ref="M10:M18" si="1">F10+I10+K10</f>
        <v>4788</v>
      </c>
      <c r="N10" s="483"/>
    </row>
    <row r="11" spans="2:14" ht="30" customHeight="1" thickBot="1" x14ac:dyDescent="0.25">
      <c r="B11" s="441">
        <v>3</v>
      </c>
      <c r="C11" s="484" t="s">
        <v>19</v>
      </c>
      <c r="D11" s="485" t="s">
        <v>20</v>
      </c>
      <c r="E11" s="478">
        <v>265.33</v>
      </c>
      <c r="F11" s="486">
        <f t="shared" si="0"/>
        <v>3980</v>
      </c>
      <c r="G11" s="480">
        <v>15</v>
      </c>
      <c r="H11" s="480">
        <v>0</v>
      </c>
      <c r="I11" s="478"/>
      <c r="J11" s="478"/>
      <c r="K11" s="482"/>
      <c r="L11" s="478"/>
      <c r="M11" s="478">
        <f t="shared" si="1"/>
        <v>3980</v>
      </c>
      <c r="N11" s="485"/>
    </row>
    <row r="12" spans="2:14" ht="30" customHeight="1" thickBot="1" x14ac:dyDescent="0.25">
      <c r="B12" s="487">
        <v>4</v>
      </c>
      <c r="C12" s="484" t="s">
        <v>187</v>
      </c>
      <c r="D12" s="485" t="s">
        <v>20</v>
      </c>
      <c r="E12" s="478">
        <v>266.66000000000003</v>
      </c>
      <c r="F12" s="486">
        <f t="shared" si="0"/>
        <v>4000</v>
      </c>
      <c r="G12" s="480">
        <v>15</v>
      </c>
      <c r="H12" s="488">
        <v>14</v>
      </c>
      <c r="I12" s="481">
        <f>ROUND((E12/4)*H12,0)</f>
        <v>933</v>
      </c>
      <c r="J12" s="489"/>
      <c r="K12" s="490">
        <v>400</v>
      </c>
      <c r="L12" s="489"/>
      <c r="M12" s="489">
        <f t="shared" si="1"/>
        <v>5333</v>
      </c>
      <c r="N12" s="491"/>
    </row>
    <row r="13" spans="2:14" ht="30" customHeight="1" thickBot="1" x14ac:dyDescent="0.25">
      <c r="B13" s="456">
        <v>5</v>
      </c>
      <c r="C13" s="175" t="s">
        <v>21</v>
      </c>
      <c r="D13" s="485" t="s">
        <v>20</v>
      </c>
      <c r="E13" s="492">
        <v>265.33</v>
      </c>
      <c r="F13" s="478">
        <f t="shared" si="0"/>
        <v>3980</v>
      </c>
      <c r="G13" s="493">
        <v>15</v>
      </c>
      <c r="H13" s="480">
        <v>0</v>
      </c>
      <c r="I13" s="481">
        <f t="shared" ref="I13:I18" si="2">ROUND((E13/4)*H13,0)</f>
        <v>0</v>
      </c>
      <c r="J13" s="478"/>
      <c r="K13" s="482"/>
      <c r="L13" s="478"/>
      <c r="M13" s="478">
        <f t="shared" si="1"/>
        <v>3980</v>
      </c>
      <c r="N13" s="491"/>
    </row>
    <row r="14" spans="2:14" ht="30" customHeight="1" thickBot="1" x14ac:dyDescent="0.25">
      <c r="B14" s="456">
        <v>6</v>
      </c>
      <c r="C14" s="175" t="s">
        <v>192</v>
      </c>
      <c r="D14" s="485" t="s">
        <v>20</v>
      </c>
      <c r="E14" s="492">
        <v>400</v>
      </c>
      <c r="F14" s="478">
        <f t="shared" si="0"/>
        <v>6000</v>
      </c>
      <c r="G14" s="493">
        <v>15</v>
      </c>
      <c r="H14" s="480">
        <v>0</v>
      </c>
      <c r="I14" s="481">
        <f t="shared" si="2"/>
        <v>0</v>
      </c>
      <c r="J14" s="478"/>
      <c r="K14" s="482"/>
      <c r="L14" s="478"/>
      <c r="M14" s="478">
        <f t="shared" si="1"/>
        <v>6000</v>
      </c>
      <c r="N14" s="491"/>
    </row>
    <row r="15" spans="2:14" ht="30" customHeight="1" thickBot="1" x14ac:dyDescent="0.25">
      <c r="B15" s="456">
        <v>7</v>
      </c>
      <c r="C15" s="175" t="s">
        <v>193</v>
      </c>
      <c r="D15" s="485" t="s">
        <v>20</v>
      </c>
      <c r="E15" s="492">
        <v>287.17</v>
      </c>
      <c r="F15" s="478">
        <f t="shared" si="0"/>
        <v>4308</v>
      </c>
      <c r="G15" s="493">
        <v>15</v>
      </c>
      <c r="H15" s="480">
        <v>0</v>
      </c>
      <c r="I15" s="481">
        <f t="shared" si="2"/>
        <v>0</v>
      </c>
      <c r="J15" s="478"/>
      <c r="K15" s="482"/>
      <c r="L15" s="478"/>
      <c r="M15" s="478">
        <f>F15+I15+K15</f>
        <v>4308</v>
      </c>
      <c r="N15" s="491"/>
    </row>
    <row r="16" spans="2:14" ht="30.75" customHeight="1" thickBot="1" x14ac:dyDescent="0.25">
      <c r="B16" s="441">
        <v>8</v>
      </c>
      <c r="C16" s="175" t="s">
        <v>181</v>
      </c>
      <c r="D16" s="494" t="s">
        <v>182</v>
      </c>
      <c r="E16" s="492">
        <v>320</v>
      </c>
      <c r="F16" s="478">
        <f t="shared" si="0"/>
        <v>4800</v>
      </c>
      <c r="G16" s="493">
        <v>15</v>
      </c>
      <c r="H16" s="480">
        <v>18</v>
      </c>
      <c r="I16" s="481">
        <f t="shared" si="2"/>
        <v>1440</v>
      </c>
      <c r="J16" s="478"/>
      <c r="K16" s="482"/>
      <c r="L16" s="478"/>
      <c r="M16" s="478">
        <f t="shared" si="1"/>
        <v>6240</v>
      </c>
      <c r="N16" s="485"/>
    </row>
    <row r="17" spans="2:14" ht="33.75" customHeight="1" thickBot="1" x14ac:dyDescent="0.25">
      <c r="B17" s="487">
        <v>9</v>
      </c>
      <c r="C17" s="495" t="s">
        <v>22</v>
      </c>
      <c r="D17" s="496" t="s">
        <v>23</v>
      </c>
      <c r="E17" s="497">
        <f>5075.2/15</f>
        <v>338.34666666666664</v>
      </c>
      <c r="F17" s="478">
        <f t="shared" si="0"/>
        <v>5075</v>
      </c>
      <c r="G17" s="470">
        <v>15</v>
      </c>
      <c r="H17" s="488">
        <v>18</v>
      </c>
      <c r="I17" s="481">
        <f t="shared" si="2"/>
        <v>1523</v>
      </c>
      <c r="J17" s="498"/>
      <c r="K17" s="508">
        <f>ROUND((E17*2)*J17,0)</f>
        <v>0</v>
      </c>
      <c r="L17" s="500"/>
      <c r="M17" s="489">
        <f>F17+I17+K17</f>
        <v>6598</v>
      </c>
      <c r="N17" s="501"/>
    </row>
    <row r="18" spans="2:14" ht="30" customHeight="1" thickBot="1" x14ac:dyDescent="0.25">
      <c r="B18" s="456">
        <v>10</v>
      </c>
      <c r="C18" s="175" t="s">
        <v>24</v>
      </c>
      <c r="D18" s="494" t="s">
        <v>25</v>
      </c>
      <c r="E18" s="478">
        <v>319.2</v>
      </c>
      <c r="F18" s="478">
        <f t="shared" si="0"/>
        <v>4788</v>
      </c>
      <c r="G18" s="493">
        <v>15</v>
      </c>
      <c r="H18" s="480">
        <v>0</v>
      </c>
      <c r="I18" s="481">
        <f t="shared" si="2"/>
        <v>0</v>
      </c>
      <c r="J18" s="478"/>
      <c r="K18" s="482"/>
      <c r="L18" s="478"/>
      <c r="M18" s="478">
        <f t="shared" si="1"/>
        <v>4788</v>
      </c>
      <c r="N18" s="491"/>
    </row>
    <row r="19" spans="2:14" ht="21" customHeight="1" thickBot="1" x14ac:dyDescent="0.25">
      <c r="B19" s="456"/>
      <c r="C19" s="175" t="s">
        <v>129</v>
      </c>
      <c r="D19" s="685"/>
      <c r="E19" s="686"/>
      <c r="F19" s="686"/>
      <c r="G19" s="686"/>
      <c r="H19" s="686"/>
      <c r="I19" s="686"/>
      <c r="J19" s="686"/>
      <c r="K19" s="686"/>
      <c r="L19" s="502"/>
      <c r="M19" s="503">
        <f>SUM(M10:M18)</f>
        <v>46015</v>
      </c>
      <c r="N19" s="491"/>
    </row>
    <row r="20" spans="2:14" ht="21" customHeight="1" x14ac:dyDescent="0.2">
      <c r="B20" s="504"/>
      <c r="C20" s="505"/>
      <c r="D20" s="506"/>
      <c r="E20" s="506"/>
      <c r="F20" s="506"/>
      <c r="G20" s="506"/>
      <c r="H20" s="506"/>
      <c r="I20" s="506"/>
      <c r="J20" s="506"/>
      <c r="K20" s="506"/>
      <c r="L20" s="506"/>
      <c r="M20" s="473"/>
    </row>
    <row r="21" spans="2:14" ht="21" customHeight="1" x14ac:dyDescent="0.2">
      <c r="B21" s="504"/>
      <c r="C21" s="505"/>
      <c r="D21" s="506"/>
      <c r="E21" s="506"/>
      <c r="F21" s="506"/>
      <c r="G21" s="506"/>
      <c r="H21" s="506"/>
      <c r="I21" s="506"/>
      <c r="J21" s="506"/>
      <c r="K21" s="506"/>
      <c r="L21" s="506"/>
      <c r="M21" s="473"/>
    </row>
    <row r="22" spans="2:14" ht="21" customHeight="1" x14ac:dyDescent="0.2"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473"/>
    </row>
    <row r="23" spans="2:14" ht="21" customHeight="1" thickBot="1" x14ac:dyDescent="0.25">
      <c r="B23" s="504"/>
      <c r="C23" s="505"/>
      <c r="D23" s="506"/>
      <c r="E23" s="506"/>
      <c r="F23" s="506"/>
      <c r="G23" s="506"/>
      <c r="H23" s="506"/>
      <c r="I23" s="506"/>
      <c r="J23" s="506"/>
      <c r="K23" s="506"/>
      <c r="L23" s="506"/>
      <c r="M23" s="473"/>
    </row>
    <row r="24" spans="2:14" ht="7.5" hidden="1" customHeight="1" x14ac:dyDescent="0.2">
      <c r="B24" s="504"/>
      <c r="C24" s="505"/>
      <c r="D24" s="506"/>
      <c r="E24" s="506"/>
      <c r="F24" s="506"/>
      <c r="G24" s="506"/>
      <c r="H24" s="506"/>
      <c r="I24" s="506"/>
      <c r="J24" s="506"/>
      <c r="K24" s="506"/>
      <c r="L24" s="473"/>
    </row>
    <row r="25" spans="2:14" ht="6" hidden="1" customHeight="1" x14ac:dyDescent="0.2">
      <c r="B25" s="504"/>
      <c r="C25" s="505"/>
      <c r="D25" s="506"/>
      <c r="E25" s="506"/>
      <c r="F25" s="506"/>
      <c r="G25" s="506"/>
      <c r="H25" s="506"/>
      <c r="I25" s="506"/>
      <c r="J25" s="506"/>
      <c r="K25" s="506"/>
      <c r="L25" s="473"/>
    </row>
    <row r="26" spans="2:14" ht="3.75" hidden="1" customHeight="1" x14ac:dyDescent="0.2">
      <c r="F26" s="472"/>
    </row>
    <row r="27" spans="2:14" x14ac:dyDescent="0.2">
      <c r="B27" s="718"/>
      <c r="C27" s="719"/>
      <c r="D27" s="704" t="s">
        <v>0</v>
      </c>
      <c r="E27" s="704"/>
      <c r="F27" s="704"/>
      <c r="G27" s="704"/>
      <c r="H27" s="704"/>
      <c r="I27" s="704"/>
      <c r="J27" s="704"/>
      <c r="K27" s="704"/>
      <c r="L27" s="704"/>
      <c r="M27" s="705"/>
      <c r="N27" s="474"/>
    </row>
    <row r="28" spans="2:14" ht="6.75" customHeight="1" x14ac:dyDescent="0.2">
      <c r="B28" s="720"/>
      <c r="C28" s="721"/>
      <c r="D28" s="706"/>
      <c r="E28" s="706"/>
      <c r="F28" s="706"/>
      <c r="G28" s="706"/>
      <c r="H28" s="706"/>
      <c r="I28" s="706"/>
      <c r="J28" s="706"/>
      <c r="K28" s="706"/>
      <c r="L28" s="706"/>
      <c r="M28" s="707"/>
      <c r="N28" s="475"/>
    </row>
    <row r="29" spans="2:14" x14ac:dyDescent="0.2">
      <c r="B29" s="720"/>
      <c r="C29" s="721"/>
      <c r="D29" s="708" t="str">
        <f>D5</f>
        <v>PAGO QUINCENAL DEL 01 AL 15 DE SEPTIEMBRE DE 2025</v>
      </c>
      <c r="E29" s="708"/>
      <c r="F29" s="708"/>
      <c r="G29" s="708"/>
      <c r="H29" s="708"/>
      <c r="I29" s="708"/>
      <c r="J29" s="708"/>
      <c r="K29" s="708"/>
      <c r="L29" s="708"/>
      <c r="M29" s="591"/>
      <c r="N29" s="475"/>
    </row>
    <row r="30" spans="2:14" ht="3.75" customHeight="1" thickBot="1" x14ac:dyDescent="0.25">
      <c r="B30" s="722"/>
      <c r="C30" s="723"/>
      <c r="D30" s="709"/>
      <c r="E30" s="709"/>
      <c r="F30" s="709"/>
      <c r="G30" s="709"/>
      <c r="H30" s="709"/>
      <c r="I30" s="709"/>
      <c r="J30" s="709"/>
      <c r="K30" s="709"/>
      <c r="L30" s="709"/>
      <c r="M30" s="593"/>
      <c r="N30" s="476"/>
    </row>
    <row r="31" spans="2:14" x14ac:dyDescent="0.2">
      <c r="B31" s="732" t="s">
        <v>2</v>
      </c>
      <c r="C31" s="729"/>
      <c r="D31" s="636" t="s">
        <v>26</v>
      </c>
      <c r="E31" s="712"/>
      <c r="F31" s="712"/>
      <c r="G31" s="712"/>
      <c r="H31" s="712"/>
      <c r="I31" s="712"/>
      <c r="J31" s="712"/>
      <c r="K31" s="712"/>
      <c r="L31" s="712"/>
      <c r="M31" s="637"/>
      <c r="N31" s="475"/>
    </row>
    <row r="32" spans="2:14" ht="7.5" customHeight="1" thickBot="1" x14ac:dyDescent="0.25">
      <c r="B32" s="733"/>
      <c r="C32" s="731"/>
      <c r="D32" s="592"/>
      <c r="E32" s="709"/>
      <c r="F32" s="709"/>
      <c r="G32" s="709"/>
      <c r="H32" s="709"/>
      <c r="I32" s="709"/>
      <c r="J32" s="709"/>
      <c r="K32" s="709"/>
      <c r="L32" s="709"/>
      <c r="M32" s="593"/>
      <c r="N32" s="476"/>
    </row>
    <row r="33" spans="2:16" ht="30" customHeight="1" thickBot="1" x14ac:dyDescent="0.25">
      <c r="B33" s="176" t="s">
        <v>11</v>
      </c>
      <c r="C33" s="456" t="s">
        <v>4</v>
      </c>
      <c r="D33" s="441" t="s">
        <v>13</v>
      </c>
      <c r="E33" s="442" t="s">
        <v>28</v>
      </c>
      <c r="F33" s="443" t="s">
        <v>5</v>
      </c>
      <c r="G33" s="443" t="s">
        <v>6</v>
      </c>
      <c r="H33" s="444" t="s">
        <v>7</v>
      </c>
      <c r="I33" s="457" t="s">
        <v>89</v>
      </c>
      <c r="J33" s="457" t="s">
        <v>8</v>
      </c>
      <c r="K33" s="445" t="s">
        <v>105</v>
      </c>
      <c r="L33" s="445" t="s">
        <v>215</v>
      </c>
      <c r="M33" s="443" t="s">
        <v>9</v>
      </c>
      <c r="N33" s="441" t="s">
        <v>10</v>
      </c>
    </row>
    <row r="34" spans="2:16" ht="30" customHeight="1" thickBot="1" x14ac:dyDescent="0.25">
      <c r="B34" s="460">
        <v>11</v>
      </c>
      <c r="C34" s="511" t="s">
        <v>253</v>
      </c>
      <c r="D34" s="466" t="s">
        <v>251</v>
      </c>
      <c r="E34" s="478">
        <v>319.2</v>
      </c>
      <c r="F34" s="478">
        <f t="shared" ref="F34:F36" si="3">ROUND(E34*G34,0)</f>
        <v>4788</v>
      </c>
      <c r="G34" s="480">
        <v>15</v>
      </c>
      <c r="H34" s="480">
        <v>0</v>
      </c>
      <c r="I34" s="481">
        <f>ROUND((E34/4)*H34,0)</f>
        <v>0</v>
      </c>
      <c r="J34" s="498">
        <v>0</v>
      </c>
      <c r="K34" s="508">
        <f t="shared" ref="K34:K40" si="4">ROUND((E34*2)*J34,0)</f>
        <v>0</v>
      </c>
      <c r="L34" s="481"/>
      <c r="M34" s="561">
        <f>F34+I34+K34</f>
        <v>4788</v>
      </c>
      <c r="N34" s="460"/>
    </row>
    <row r="35" spans="2:16" ht="23.25" thickBot="1" x14ac:dyDescent="0.25">
      <c r="B35" s="460">
        <v>12</v>
      </c>
      <c r="C35" s="507" t="s">
        <v>211</v>
      </c>
      <c r="D35" s="466" t="s">
        <v>29</v>
      </c>
      <c r="E35" s="508">
        <v>358</v>
      </c>
      <c r="F35" s="478">
        <f t="shared" si="3"/>
        <v>5370</v>
      </c>
      <c r="G35" s="509">
        <v>15</v>
      </c>
      <c r="H35" s="480">
        <v>4</v>
      </c>
      <c r="I35" s="481">
        <f>ROUND((E35/4)*H35,0)</f>
        <v>358</v>
      </c>
      <c r="J35" s="498">
        <v>0</v>
      </c>
      <c r="K35" s="508">
        <f t="shared" si="4"/>
        <v>0</v>
      </c>
      <c r="L35" s="481"/>
      <c r="M35" s="478">
        <f t="shared" ref="M35:M40" si="5">F35+I35+K35</f>
        <v>5728</v>
      </c>
      <c r="N35" s="474"/>
      <c r="P35" s="510"/>
    </row>
    <row r="36" spans="2:16" ht="23.25" thickBot="1" x14ac:dyDescent="0.25">
      <c r="B36" s="460">
        <v>13</v>
      </c>
      <c r="C36" s="511" t="s">
        <v>30</v>
      </c>
      <c r="D36" s="494" t="s">
        <v>31</v>
      </c>
      <c r="E36" s="478">
        <v>304.08</v>
      </c>
      <c r="F36" s="478">
        <f t="shared" si="3"/>
        <v>4561</v>
      </c>
      <c r="G36" s="480">
        <v>15</v>
      </c>
      <c r="H36" s="480">
        <v>4</v>
      </c>
      <c r="I36" s="481">
        <f>ROUND((E36/4)*H36,0)</f>
        <v>304</v>
      </c>
      <c r="J36" s="498">
        <v>0</v>
      </c>
      <c r="K36" s="508">
        <f t="shared" si="4"/>
        <v>0</v>
      </c>
      <c r="L36" s="481"/>
      <c r="M36" s="561">
        <f>F36+I36+K36</f>
        <v>4865</v>
      </c>
      <c r="N36" s="485"/>
    </row>
    <row r="37" spans="2:16" ht="21.75" customHeight="1" thickBot="1" x14ac:dyDescent="0.25">
      <c r="B37" s="441">
        <v>14</v>
      </c>
      <c r="C37" s="511" t="s">
        <v>34</v>
      </c>
      <c r="D37" s="494" t="s">
        <v>35</v>
      </c>
      <c r="E37" s="478">
        <v>260.45999999999998</v>
      </c>
      <c r="F37" s="478">
        <f>ROUND(E37*G37,0)</f>
        <v>3907</v>
      </c>
      <c r="G37" s="480">
        <v>15</v>
      </c>
      <c r="H37" s="480"/>
      <c r="I37" s="486"/>
      <c r="J37" s="498">
        <v>0</v>
      </c>
      <c r="K37" s="508">
        <f t="shared" si="4"/>
        <v>0</v>
      </c>
      <c r="L37" s="481">
        <v>500</v>
      </c>
      <c r="M37" s="478">
        <f>F37+I37+K37-L37</f>
        <v>3407</v>
      </c>
      <c r="N37" s="485"/>
      <c r="P37" s="510"/>
    </row>
    <row r="38" spans="2:16" ht="21.75" customHeight="1" thickBot="1" x14ac:dyDescent="0.25">
      <c r="B38" s="441">
        <v>15</v>
      </c>
      <c r="C38" s="511" t="s">
        <v>216</v>
      </c>
      <c r="D38" s="494" t="s">
        <v>35</v>
      </c>
      <c r="E38" s="478">
        <v>260.45999999999998</v>
      </c>
      <c r="F38" s="478">
        <f t="shared" ref="F38:F40" si="6">ROUND(E38*G38,0)</f>
        <v>3907</v>
      </c>
      <c r="G38" s="480">
        <v>15</v>
      </c>
      <c r="H38" s="480"/>
      <c r="I38" s="486"/>
      <c r="J38" s="498">
        <v>0</v>
      </c>
      <c r="K38" s="508">
        <f t="shared" si="4"/>
        <v>0</v>
      </c>
      <c r="L38" s="481"/>
      <c r="M38" s="478">
        <f t="shared" si="5"/>
        <v>3907</v>
      </c>
      <c r="N38" s="485"/>
      <c r="P38" s="510"/>
    </row>
    <row r="39" spans="2:16" ht="21.75" customHeight="1" thickBot="1" x14ac:dyDescent="0.25">
      <c r="B39" s="441">
        <v>16</v>
      </c>
      <c r="C39" s="353" t="s">
        <v>237</v>
      </c>
      <c r="D39" s="494" t="s">
        <v>238</v>
      </c>
      <c r="E39" s="478">
        <v>311.88</v>
      </c>
      <c r="F39" s="478">
        <f t="shared" si="6"/>
        <v>4678</v>
      </c>
      <c r="G39" s="480">
        <v>15</v>
      </c>
      <c r="H39" s="480">
        <v>18</v>
      </c>
      <c r="I39" s="481">
        <f>ROUND((E39/4)*H39,0)</f>
        <v>1403</v>
      </c>
      <c r="J39" s="498">
        <v>0</v>
      </c>
      <c r="K39" s="508">
        <f t="shared" si="4"/>
        <v>0</v>
      </c>
      <c r="L39" s="481"/>
      <c r="M39" s="478">
        <f t="shared" si="5"/>
        <v>6081</v>
      </c>
      <c r="N39" s="491"/>
      <c r="P39" s="510"/>
    </row>
    <row r="40" spans="2:16" ht="20.25" customHeight="1" thickBot="1" x14ac:dyDescent="0.25">
      <c r="B40" s="441">
        <v>17</v>
      </c>
      <c r="C40" s="511" t="s">
        <v>250</v>
      </c>
      <c r="D40" s="562" t="s">
        <v>167</v>
      </c>
      <c r="E40" s="478">
        <v>287.13</v>
      </c>
      <c r="F40" s="478">
        <f t="shared" si="6"/>
        <v>4307</v>
      </c>
      <c r="G40" s="480">
        <v>15</v>
      </c>
      <c r="H40" s="480">
        <v>0</v>
      </c>
      <c r="I40" s="481">
        <f>ROUND((E40/4)*H40,0)</f>
        <v>0</v>
      </c>
      <c r="J40" s="498">
        <v>0</v>
      </c>
      <c r="K40" s="508">
        <f t="shared" si="4"/>
        <v>0</v>
      </c>
      <c r="L40" s="481"/>
      <c r="M40" s="478">
        <f t="shared" si="5"/>
        <v>4307</v>
      </c>
      <c r="N40" s="491"/>
      <c r="P40" s="510"/>
    </row>
    <row r="41" spans="2:16" ht="22.5" customHeight="1" thickBot="1" x14ac:dyDescent="0.25">
      <c r="B41" s="513"/>
      <c r="C41" s="484" t="s">
        <v>129</v>
      </c>
      <c r="D41" s="737"/>
      <c r="E41" s="738"/>
      <c r="F41" s="738"/>
      <c r="G41" s="738"/>
      <c r="H41" s="738"/>
      <c r="I41" s="738"/>
      <c r="J41" s="738"/>
      <c r="K41" s="739"/>
      <c r="L41" s="514"/>
      <c r="M41" s="515">
        <f>SUM(M34:M40)</f>
        <v>33083</v>
      </c>
      <c r="N41" s="491"/>
    </row>
    <row r="42" spans="2:16" ht="22.5" customHeight="1" x14ac:dyDescent="0.2">
      <c r="C42" s="471"/>
      <c r="D42" s="470"/>
      <c r="E42" s="470"/>
      <c r="F42" s="470"/>
      <c r="G42" s="470"/>
      <c r="H42" s="470"/>
      <c r="I42" s="470"/>
      <c r="J42" s="470"/>
      <c r="K42" s="470"/>
      <c r="L42" s="470"/>
      <c r="M42" s="516"/>
    </row>
    <row r="43" spans="2:16" ht="22.5" customHeight="1" x14ac:dyDescent="0.2">
      <c r="C43" s="471"/>
      <c r="D43" s="470"/>
      <c r="E43" s="470"/>
      <c r="F43" s="470"/>
      <c r="G43" s="470"/>
      <c r="H43" s="470"/>
      <c r="I43" s="470"/>
      <c r="J43" s="470"/>
      <c r="K43" s="470"/>
      <c r="L43" s="470"/>
      <c r="M43" s="516"/>
    </row>
    <row r="44" spans="2:16" ht="22.5" customHeight="1" x14ac:dyDescent="0.2">
      <c r="C44" s="471"/>
      <c r="D44" s="470"/>
      <c r="E44" s="470"/>
      <c r="F44" s="470"/>
      <c r="G44" s="470"/>
      <c r="H44" s="470"/>
      <c r="I44" s="470"/>
      <c r="J44" s="470"/>
      <c r="K44" s="470"/>
      <c r="L44" s="470"/>
      <c r="M44" s="516"/>
    </row>
    <row r="45" spans="2:16" ht="22.5" customHeight="1" x14ac:dyDescent="0.2">
      <c r="C45" s="471"/>
      <c r="D45" s="470"/>
      <c r="E45" s="470"/>
      <c r="F45" s="470"/>
      <c r="G45" s="470"/>
      <c r="H45" s="470"/>
      <c r="I45" s="470"/>
      <c r="J45" s="470"/>
      <c r="K45" s="470"/>
      <c r="L45" s="470"/>
      <c r="M45" s="516"/>
    </row>
    <row r="46" spans="2:16" ht="22.5" customHeight="1" x14ac:dyDescent="0.2">
      <c r="C46" s="471"/>
      <c r="D46" s="470"/>
      <c r="E46" s="470"/>
      <c r="F46" s="470"/>
      <c r="G46" s="470"/>
      <c r="H46" s="470"/>
      <c r="I46" s="470"/>
      <c r="J46" s="470"/>
      <c r="K46" s="470"/>
      <c r="L46" s="470"/>
      <c r="M46" s="516"/>
    </row>
    <row r="47" spans="2:16" ht="22.5" customHeight="1" x14ac:dyDescent="0.2">
      <c r="C47" s="471"/>
      <c r="D47" s="470"/>
      <c r="E47" s="470"/>
      <c r="F47" s="470"/>
      <c r="G47" s="470"/>
      <c r="H47" s="470"/>
      <c r="I47" s="470"/>
      <c r="J47" s="470"/>
      <c r="K47" s="470"/>
      <c r="L47" s="470"/>
      <c r="M47" s="516"/>
    </row>
    <row r="48" spans="2:16" ht="22.5" customHeight="1" x14ac:dyDescent="0.2">
      <c r="C48" s="471"/>
      <c r="D48" s="470"/>
      <c r="E48" s="470"/>
      <c r="F48" s="470"/>
      <c r="G48" s="470"/>
      <c r="H48" s="470"/>
      <c r="I48" s="470"/>
      <c r="J48" s="470"/>
      <c r="K48" s="470"/>
      <c r="L48" s="470"/>
      <c r="M48" s="516"/>
    </row>
    <row r="49" spans="2:17" ht="22.5" customHeight="1" x14ac:dyDescent="0.2">
      <c r="C49" s="471"/>
      <c r="D49" s="470"/>
      <c r="E49" s="470"/>
      <c r="F49" s="470"/>
      <c r="G49" s="470"/>
      <c r="H49" s="470"/>
      <c r="I49" s="470"/>
      <c r="J49" s="470"/>
      <c r="K49" s="470"/>
      <c r="L49" s="470"/>
      <c r="M49" s="516"/>
    </row>
    <row r="50" spans="2:17" ht="22.5" customHeight="1" x14ac:dyDescent="0.2">
      <c r="C50" s="471"/>
      <c r="D50" s="470"/>
      <c r="E50" s="470"/>
      <c r="F50" s="470"/>
      <c r="G50" s="470"/>
      <c r="H50" s="470"/>
      <c r="I50" s="470"/>
      <c r="J50" s="470"/>
      <c r="K50" s="470"/>
      <c r="L50" s="470"/>
      <c r="M50" s="516"/>
    </row>
    <row r="51" spans="2:17" ht="22.5" customHeight="1" x14ac:dyDescent="0.2">
      <c r="C51" s="471"/>
      <c r="D51" s="470"/>
      <c r="E51" s="470"/>
      <c r="F51" s="470"/>
      <c r="G51" s="470"/>
      <c r="H51" s="470"/>
      <c r="I51" s="470"/>
      <c r="J51" s="470"/>
      <c r="K51" s="470"/>
      <c r="L51" s="470"/>
      <c r="M51" s="516"/>
    </row>
    <row r="52" spans="2:17" ht="22.5" customHeight="1" x14ac:dyDescent="0.2">
      <c r="C52" s="471"/>
      <c r="D52" s="470"/>
      <c r="E52" s="470"/>
      <c r="F52" s="470"/>
      <c r="G52" s="470"/>
      <c r="H52" s="470"/>
      <c r="I52" s="470"/>
      <c r="J52" s="470"/>
      <c r="K52" s="470"/>
      <c r="L52" s="470"/>
      <c r="M52" s="516"/>
    </row>
    <row r="53" spans="2:17" ht="15" hidden="1" customHeight="1" x14ac:dyDescent="0.2">
      <c r="C53" s="471"/>
      <c r="D53" s="470"/>
      <c r="E53" s="470"/>
      <c r="F53" s="470"/>
      <c r="G53" s="470"/>
      <c r="H53" s="470"/>
      <c r="I53" s="470"/>
      <c r="J53" s="470"/>
      <c r="K53" s="470"/>
      <c r="L53" s="470"/>
      <c r="M53" s="516"/>
    </row>
    <row r="54" spans="2:17" ht="16.5" customHeight="1" thickBot="1" x14ac:dyDescent="0.25">
      <c r="C54" s="471"/>
      <c r="D54" s="470"/>
      <c r="E54" s="470"/>
      <c r="F54" s="470"/>
      <c r="G54" s="470"/>
      <c r="H54" s="470"/>
      <c r="I54" s="470"/>
      <c r="J54" s="470"/>
      <c r="K54" s="470"/>
      <c r="L54" s="516"/>
    </row>
    <row r="55" spans="2:17" ht="18" customHeight="1" x14ac:dyDescent="0.2">
      <c r="B55" s="718">
        <f ca="1">B55:M101</f>
        <v>0</v>
      </c>
      <c r="C55" s="719"/>
      <c r="D55" s="704" t="s">
        <v>0</v>
      </c>
      <c r="E55" s="704"/>
      <c r="F55" s="704"/>
      <c r="G55" s="704"/>
      <c r="H55" s="704"/>
      <c r="I55" s="704"/>
      <c r="J55" s="704"/>
      <c r="K55" s="704"/>
      <c r="L55" s="704"/>
      <c r="M55" s="705"/>
      <c r="N55" s="474"/>
    </row>
    <row r="56" spans="2:17" ht="10.5" customHeight="1" x14ac:dyDescent="0.2">
      <c r="B56" s="720"/>
      <c r="C56" s="721"/>
      <c r="D56" s="706"/>
      <c r="E56" s="706"/>
      <c r="F56" s="706"/>
      <c r="G56" s="706"/>
      <c r="H56" s="706"/>
      <c r="I56" s="706"/>
      <c r="J56" s="706"/>
      <c r="K56" s="706"/>
      <c r="L56" s="706"/>
      <c r="M56" s="707"/>
      <c r="N56" s="475"/>
    </row>
    <row r="57" spans="2:17" ht="13.5" customHeight="1" thickBot="1" x14ac:dyDescent="0.25">
      <c r="B57" s="720"/>
      <c r="C57" s="721"/>
      <c r="D57" s="708" t="str">
        <f>D29</f>
        <v>PAGO QUINCENAL DEL 01 AL 15 DE SEPTIEMBRE DE 2025</v>
      </c>
      <c r="E57" s="708"/>
      <c r="F57" s="708"/>
      <c r="G57" s="708"/>
      <c r="H57" s="708"/>
      <c r="I57" s="708"/>
      <c r="J57" s="708"/>
      <c r="K57" s="708"/>
      <c r="L57" s="708"/>
      <c r="M57" s="591"/>
      <c r="N57" s="475"/>
    </row>
    <row r="58" spans="2:17" ht="9.75" hidden="1" customHeight="1" x14ac:dyDescent="0.2">
      <c r="B58" s="722"/>
      <c r="C58" s="723"/>
      <c r="D58" s="709"/>
      <c r="E58" s="709"/>
      <c r="F58" s="709"/>
      <c r="G58" s="709"/>
      <c r="H58" s="709"/>
      <c r="I58" s="709"/>
      <c r="J58" s="709"/>
      <c r="K58" s="709"/>
      <c r="L58" s="709"/>
      <c r="M58" s="593"/>
      <c r="N58" s="476"/>
    </row>
    <row r="59" spans="2:17" ht="15" customHeight="1" x14ac:dyDescent="0.2">
      <c r="B59" s="732" t="s">
        <v>2</v>
      </c>
      <c r="C59" s="729"/>
      <c r="D59" s="636" t="s">
        <v>37</v>
      </c>
      <c r="E59" s="712"/>
      <c r="F59" s="712"/>
      <c r="G59" s="712"/>
      <c r="H59" s="712"/>
      <c r="I59" s="712"/>
      <c r="J59" s="712"/>
      <c r="K59" s="712"/>
      <c r="L59" s="712"/>
      <c r="M59" s="637"/>
      <c r="N59" s="475"/>
    </row>
    <row r="60" spans="2:17" ht="0.75" customHeight="1" thickBot="1" x14ac:dyDescent="0.25">
      <c r="B60" s="733"/>
      <c r="C60" s="731"/>
      <c r="D60" s="592"/>
      <c r="E60" s="709"/>
      <c r="F60" s="709"/>
      <c r="G60" s="709"/>
      <c r="H60" s="709"/>
      <c r="I60" s="709"/>
      <c r="J60" s="709"/>
      <c r="K60" s="709"/>
      <c r="L60" s="709"/>
      <c r="M60" s="593"/>
      <c r="N60" s="476"/>
    </row>
    <row r="61" spans="2:17" ht="23.25" customHeight="1" thickBot="1" x14ac:dyDescent="0.25">
      <c r="B61" s="175" t="s">
        <v>11</v>
      </c>
      <c r="C61" s="456" t="s">
        <v>4</v>
      </c>
      <c r="D61" s="441" t="s">
        <v>13</v>
      </c>
      <c r="E61" s="442" t="s">
        <v>28</v>
      </c>
      <c r="F61" s="443" t="s">
        <v>5</v>
      </c>
      <c r="G61" s="443" t="s">
        <v>6</v>
      </c>
      <c r="H61" s="444" t="s">
        <v>7</v>
      </c>
      <c r="I61" s="457" t="s">
        <v>89</v>
      </c>
      <c r="J61" s="457" t="s">
        <v>8</v>
      </c>
      <c r="K61" s="445" t="s">
        <v>105</v>
      </c>
      <c r="L61" s="445" t="s">
        <v>215</v>
      </c>
      <c r="M61" s="443" t="s">
        <v>9</v>
      </c>
      <c r="N61" s="441" t="s">
        <v>10</v>
      </c>
      <c r="Q61" s="469" t="s">
        <v>178</v>
      </c>
    </row>
    <row r="62" spans="2:17" ht="24" customHeight="1" thickBot="1" x14ac:dyDescent="0.25">
      <c r="B62" s="441">
        <v>18</v>
      </c>
      <c r="C62" s="507" t="s">
        <v>38</v>
      </c>
      <c r="D62" s="466" t="s">
        <v>42</v>
      </c>
      <c r="E62" s="478">
        <v>319.2</v>
      </c>
      <c r="F62" s="478">
        <f t="shared" ref="F62:F72" si="7">ROUND(E62*G62,0)</f>
        <v>4788</v>
      </c>
      <c r="G62" s="509">
        <v>15</v>
      </c>
      <c r="H62" s="480">
        <v>10</v>
      </c>
      <c r="I62" s="481">
        <f t="shared" ref="I62:I72" si="8">ROUND((E62/4)*H62,0)</f>
        <v>798</v>
      </c>
      <c r="J62" s="498">
        <v>0</v>
      </c>
      <c r="K62" s="508">
        <f>ROUND((E62*2)*J62,0)</f>
        <v>0</v>
      </c>
      <c r="L62" s="481"/>
      <c r="M62" s="508">
        <f t="shared" ref="M62:M68" si="9">F62+I62+K62</f>
        <v>5586</v>
      </c>
      <c r="N62" s="474"/>
    </row>
    <row r="63" spans="2:17" ht="23.25" customHeight="1" thickBot="1" x14ac:dyDescent="0.3">
      <c r="B63" s="441">
        <v>19</v>
      </c>
      <c r="C63" s="1" t="s">
        <v>239</v>
      </c>
      <c r="D63" s="466" t="s">
        <v>151</v>
      </c>
      <c r="E63" s="478">
        <v>319.2</v>
      </c>
      <c r="F63" s="478">
        <f t="shared" si="7"/>
        <v>4788</v>
      </c>
      <c r="G63" s="509">
        <v>15</v>
      </c>
      <c r="H63" s="480">
        <v>0</v>
      </c>
      <c r="I63" s="481">
        <f t="shared" si="8"/>
        <v>0</v>
      </c>
      <c r="J63" s="498">
        <v>0</v>
      </c>
      <c r="K63" s="508">
        <f>ROUND((E63*2)*J63,0)</f>
        <v>0</v>
      </c>
      <c r="L63" s="481"/>
      <c r="M63" s="508">
        <f t="shared" si="9"/>
        <v>4788</v>
      </c>
      <c r="N63" s="474"/>
    </row>
    <row r="64" spans="2:17" ht="21" customHeight="1" thickBot="1" x14ac:dyDescent="0.25">
      <c r="B64" s="441">
        <v>20</v>
      </c>
      <c r="C64" s="175" t="s">
        <v>194</v>
      </c>
      <c r="D64" s="466" t="s">
        <v>151</v>
      </c>
      <c r="E64" s="478">
        <v>319.2</v>
      </c>
      <c r="F64" s="478">
        <f t="shared" si="7"/>
        <v>4788</v>
      </c>
      <c r="G64" s="509">
        <v>15</v>
      </c>
      <c r="H64" s="480">
        <v>0</v>
      </c>
      <c r="I64" s="481">
        <f t="shared" si="8"/>
        <v>0</v>
      </c>
      <c r="J64" s="498">
        <v>0</v>
      </c>
      <c r="K64" s="508">
        <f>ROUND((E64*2)*J64,0)</f>
        <v>0</v>
      </c>
      <c r="L64" s="481"/>
      <c r="M64" s="508">
        <f t="shared" si="9"/>
        <v>4788</v>
      </c>
      <c r="N64" s="474"/>
    </row>
    <row r="65" spans="2:18" ht="21" customHeight="1" thickBot="1" x14ac:dyDescent="0.3">
      <c r="B65" s="441">
        <v>21</v>
      </c>
      <c r="C65" t="s">
        <v>240</v>
      </c>
      <c r="D65" s="466" t="s">
        <v>241</v>
      </c>
      <c r="E65" s="478">
        <v>338.04</v>
      </c>
      <c r="F65" s="478">
        <f t="shared" si="7"/>
        <v>5071</v>
      </c>
      <c r="G65" s="509">
        <v>15</v>
      </c>
      <c r="H65" s="480">
        <v>18</v>
      </c>
      <c r="I65" s="481">
        <f t="shared" si="8"/>
        <v>1521</v>
      </c>
      <c r="J65" s="498">
        <v>0</v>
      </c>
      <c r="K65" s="508">
        <f>ROUND((E65*2)*J65,0)</f>
        <v>0</v>
      </c>
      <c r="L65" s="481"/>
      <c r="M65" s="508">
        <f t="shared" si="9"/>
        <v>6592</v>
      </c>
      <c r="N65" s="474"/>
    </row>
    <row r="66" spans="2:18" ht="20.25" customHeight="1" thickBot="1" x14ac:dyDescent="0.25">
      <c r="B66" s="441">
        <v>22</v>
      </c>
      <c r="C66" s="507" t="s">
        <v>168</v>
      </c>
      <c r="D66" s="466" t="s">
        <v>169</v>
      </c>
      <c r="E66" s="478">
        <v>338.04</v>
      </c>
      <c r="F66" s="478">
        <f t="shared" si="7"/>
        <v>5071</v>
      </c>
      <c r="G66" s="509">
        <v>15</v>
      </c>
      <c r="H66" s="480">
        <v>3</v>
      </c>
      <c r="I66" s="481">
        <f t="shared" si="8"/>
        <v>254</v>
      </c>
      <c r="J66" s="498">
        <v>0</v>
      </c>
      <c r="K66" s="508">
        <v>0</v>
      </c>
      <c r="L66" s="481"/>
      <c r="M66" s="508">
        <f>F66+I66+K66</f>
        <v>5325</v>
      </c>
      <c r="N66" s="474"/>
    </row>
    <row r="67" spans="2:18" ht="21.75" customHeight="1" thickBot="1" x14ac:dyDescent="0.25">
      <c r="B67" s="464">
        <v>23</v>
      </c>
      <c r="C67" s="484" t="s">
        <v>40</v>
      </c>
      <c r="D67" s="494" t="s">
        <v>43</v>
      </c>
      <c r="E67" s="478">
        <v>448.86666666666667</v>
      </c>
      <c r="F67" s="478">
        <f t="shared" si="7"/>
        <v>6733</v>
      </c>
      <c r="G67" s="480">
        <v>15</v>
      </c>
      <c r="H67" s="480">
        <v>0</v>
      </c>
      <c r="I67" s="481">
        <f t="shared" si="8"/>
        <v>0</v>
      </c>
      <c r="J67" s="498">
        <v>0</v>
      </c>
      <c r="K67" s="508">
        <f>ROUND((E67*2)*J67,0)</f>
        <v>0</v>
      </c>
      <c r="L67" s="499"/>
      <c r="M67" s="478">
        <f t="shared" si="9"/>
        <v>6733</v>
      </c>
      <c r="N67" s="485"/>
    </row>
    <row r="68" spans="2:18" ht="21" customHeight="1" thickBot="1" x14ac:dyDescent="0.25">
      <c r="B68" s="441">
        <v>24</v>
      </c>
      <c r="C68" s="512" t="s">
        <v>152</v>
      </c>
      <c r="D68" s="494" t="s">
        <v>44</v>
      </c>
      <c r="E68" s="478">
        <v>501.33333333333331</v>
      </c>
      <c r="F68" s="478">
        <f t="shared" si="7"/>
        <v>7520</v>
      </c>
      <c r="G68" s="480">
        <v>15</v>
      </c>
      <c r="H68" s="480">
        <v>0</v>
      </c>
      <c r="I68" s="486">
        <f t="shared" si="8"/>
        <v>0</v>
      </c>
      <c r="J68" s="485"/>
      <c r="K68" s="485"/>
      <c r="L68" s="517"/>
      <c r="M68" s="478">
        <f t="shared" si="9"/>
        <v>7520</v>
      </c>
      <c r="N68" s="485"/>
      <c r="R68" s="518">
        <f>SUM(R61:R67)</f>
        <v>0</v>
      </c>
    </row>
    <row r="69" spans="2:18" ht="22.5" customHeight="1" thickBot="1" x14ac:dyDescent="0.25">
      <c r="B69" s="456">
        <v>25</v>
      </c>
      <c r="C69" s="175" t="s">
        <v>183</v>
      </c>
      <c r="D69" s="494" t="s">
        <v>184</v>
      </c>
      <c r="E69" s="478">
        <v>338.4</v>
      </c>
      <c r="F69" s="478">
        <f t="shared" si="7"/>
        <v>5076</v>
      </c>
      <c r="G69" s="480">
        <v>15</v>
      </c>
      <c r="H69" s="480">
        <v>16</v>
      </c>
      <c r="I69" s="481">
        <f t="shared" si="8"/>
        <v>1354</v>
      </c>
      <c r="J69" s="498">
        <v>0</v>
      </c>
      <c r="K69" s="508">
        <f t="shared" ref="K69" si="10">ROUND((E69*2)*J69,0)</f>
        <v>0</v>
      </c>
      <c r="L69" s="499"/>
      <c r="M69" s="478">
        <f>F69+I69+K69</f>
        <v>6430</v>
      </c>
      <c r="N69" s="491"/>
      <c r="R69" s="518"/>
    </row>
    <row r="70" spans="2:18" ht="24.75" customHeight="1" thickBot="1" x14ac:dyDescent="0.25">
      <c r="B70" s="456">
        <v>26</v>
      </c>
      <c r="C70" s="175" t="s">
        <v>226</v>
      </c>
      <c r="D70" s="494" t="s">
        <v>229</v>
      </c>
      <c r="E70" s="478">
        <v>600</v>
      </c>
      <c r="F70" s="478">
        <f t="shared" si="7"/>
        <v>9000</v>
      </c>
      <c r="G70" s="480">
        <v>15</v>
      </c>
      <c r="H70" s="480">
        <v>0</v>
      </c>
      <c r="I70" s="481">
        <f t="shared" si="8"/>
        <v>0</v>
      </c>
      <c r="J70" s="498">
        <v>0</v>
      </c>
      <c r="K70" s="508">
        <f>ROUND((E70*2)*J70,0)</f>
        <v>0</v>
      </c>
      <c r="L70" s="499"/>
      <c r="M70" s="478">
        <f t="shared" ref="M70:M71" si="11">F70+I70+K70</f>
        <v>9000</v>
      </c>
      <c r="N70" s="491"/>
      <c r="R70" s="518"/>
    </row>
    <row r="71" spans="2:18" ht="24.75" customHeight="1" thickBot="1" x14ac:dyDescent="0.25">
      <c r="B71" s="456">
        <v>27</v>
      </c>
      <c r="C71" s="175" t="s">
        <v>227</v>
      </c>
      <c r="D71" s="494" t="s">
        <v>229</v>
      </c>
      <c r="E71" s="478">
        <v>400</v>
      </c>
      <c r="F71" s="478">
        <f t="shared" si="7"/>
        <v>6000</v>
      </c>
      <c r="G71" s="480">
        <v>15</v>
      </c>
      <c r="H71" s="480">
        <v>0</v>
      </c>
      <c r="I71" s="486">
        <f t="shared" si="8"/>
        <v>0</v>
      </c>
      <c r="J71" s="485"/>
      <c r="K71" s="485"/>
      <c r="L71" s="517"/>
      <c r="M71" s="478">
        <f t="shared" si="11"/>
        <v>6000</v>
      </c>
      <c r="N71" s="491"/>
      <c r="R71" s="518"/>
    </row>
    <row r="72" spans="2:18" ht="26.25" customHeight="1" thickBot="1" x14ac:dyDescent="0.25">
      <c r="B72" s="456">
        <v>28</v>
      </c>
      <c r="C72" s="175" t="s">
        <v>228</v>
      </c>
      <c r="D72" s="494" t="s">
        <v>230</v>
      </c>
      <c r="E72" s="478">
        <v>600</v>
      </c>
      <c r="F72" s="478">
        <f t="shared" si="7"/>
        <v>9000</v>
      </c>
      <c r="G72" s="480">
        <v>15</v>
      </c>
      <c r="H72" s="480">
        <v>0</v>
      </c>
      <c r="I72" s="481">
        <f t="shared" si="8"/>
        <v>0</v>
      </c>
      <c r="J72" s="498">
        <v>0</v>
      </c>
      <c r="K72" s="508">
        <f t="shared" ref="K72" si="12">ROUND((E72*2)*J72,0)</f>
        <v>0</v>
      </c>
      <c r="L72" s="499"/>
      <c r="M72" s="478">
        <f>F72+I72+K72</f>
        <v>9000</v>
      </c>
      <c r="N72" s="491"/>
      <c r="R72" s="518"/>
    </row>
    <row r="73" spans="2:18" ht="18" customHeight="1" thickBot="1" x14ac:dyDescent="0.25">
      <c r="B73" s="513"/>
      <c r="C73" s="484" t="s">
        <v>129</v>
      </c>
      <c r="D73" s="737"/>
      <c r="E73" s="738"/>
      <c r="F73" s="738"/>
      <c r="G73" s="738"/>
      <c r="H73" s="738"/>
      <c r="I73" s="738"/>
      <c r="J73" s="738"/>
      <c r="K73" s="739"/>
      <c r="L73" s="493"/>
      <c r="M73" s="515">
        <f>SUM(M62:M72)</f>
        <v>71762</v>
      </c>
      <c r="N73" s="491"/>
      <c r="R73" s="518">
        <f>+R68*0.06</f>
        <v>0</v>
      </c>
    </row>
    <row r="74" spans="2:18" hidden="1" x14ac:dyDescent="0.2"/>
    <row r="89" spans="2:17" ht="12" thickBot="1" x14ac:dyDescent="0.25"/>
    <row r="90" spans="2:17" x14ac:dyDescent="0.2">
      <c r="B90" s="718"/>
      <c r="C90" s="719"/>
      <c r="D90" s="704" t="s">
        <v>0</v>
      </c>
      <c r="E90" s="704"/>
      <c r="F90" s="704"/>
      <c r="G90" s="704"/>
      <c r="H90" s="704"/>
      <c r="I90" s="704"/>
      <c r="J90" s="704"/>
      <c r="K90" s="704"/>
      <c r="L90" s="704"/>
      <c r="M90" s="705"/>
      <c r="N90" s="474"/>
      <c r="Q90" s="518"/>
    </row>
    <row r="91" spans="2:17" ht="4.5" customHeight="1" x14ac:dyDescent="0.2">
      <c r="B91" s="720"/>
      <c r="C91" s="721"/>
      <c r="D91" s="706"/>
      <c r="E91" s="706"/>
      <c r="F91" s="706"/>
      <c r="G91" s="706"/>
      <c r="H91" s="706"/>
      <c r="I91" s="706"/>
      <c r="J91" s="706"/>
      <c r="K91" s="706"/>
      <c r="L91" s="706"/>
      <c r="M91" s="707"/>
      <c r="N91" s="475"/>
    </row>
    <row r="92" spans="2:17" x14ac:dyDescent="0.2">
      <c r="B92" s="720"/>
      <c r="C92" s="721"/>
      <c r="D92" s="708" t="str">
        <f>D57</f>
        <v>PAGO QUINCENAL DEL 01 AL 15 DE SEPTIEMBRE DE 2025</v>
      </c>
      <c r="E92" s="708"/>
      <c r="F92" s="708"/>
      <c r="G92" s="708"/>
      <c r="H92" s="708"/>
      <c r="I92" s="708"/>
      <c r="J92" s="708"/>
      <c r="K92" s="708"/>
      <c r="L92" s="708"/>
      <c r="M92" s="591"/>
      <c r="N92" s="475"/>
    </row>
    <row r="93" spans="2:17" ht="21.75" customHeight="1" thickBot="1" x14ac:dyDescent="0.25">
      <c r="B93" s="722"/>
      <c r="C93" s="723"/>
      <c r="D93" s="709"/>
      <c r="E93" s="709"/>
      <c r="F93" s="709"/>
      <c r="G93" s="709"/>
      <c r="H93" s="709"/>
      <c r="I93" s="709"/>
      <c r="J93" s="709"/>
      <c r="K93" s="709"/>
      <c r="L93" s="709"/>
      <c r="M93" s="593"/>
      <c r="N93" s="476"/>
    </row>
    <row r="94" spans="2:17" ht="15" customHeight="1" x14ac:dyDescent="0.2">
      <c r="B94" s="734" t="s">
        <v>2</v>
      </c>
      <c r="C94" s="736"/>
      <c r="D94" s="636" t="s">
        <v>45</v>
      </c>
      <c r="E94" s="712"/>
      <c r="F94" s="712"/>
      <c r="G94" s="712"/>
      <c r="H94" s="712"/>
      <c r="I94" s="712"/>
      <c r="J94" s="712"/>
      <c r="K94" s="712"/>
      <c r="L94" s="712"/>
      <c r="M94" s="637"/>
      <c r="N94" s="475"/>
    </row>
    <row r="95" spans="2:17" ht="3.75" customHeight="1" thickBot="1" x14ac:dyDescent="0.25">
      <c r="B95" s="733"/>
      <c r="C95" s="731"/>
      <c r="D95" s="592"/>
      <c r="E95" s="709"/>
      <c r="F95" s="709"/>
      <c r="G95" s="709"/>
      <c r="H95" s="709"/>
      <c r="I95" s="709"/>
      <c r="J95" s="709"/>
      <c r="K95" s="709"/>
      <c r="L95" s="709"/>
      <c r="M95" s="593"/>
      <c r="N95" s="476"/>
    </row>
    <row r="96" spans="2:17" ht="27.75" customHeight="1" thickBot="1" x14ac:dyDescent="0.25">
      <c r="B96" s="175" t="s">
        <v>11</v>
      </c>
      <c r="C96" s="456" t="s">
        <v>4</v>
      </c>
      <c r="D96" s="441" t="s">
        <v>13</v>
      </c>
      <c r="E96" s="442" t="s">
        <v>28</v>
      </c>
      <c r="F96" s="443" t="s">
        <v>5</v>
      </c>
      <c r="G96" s="443" t="s">
        <v>6</v>
      </c>
      <c r="H96" s="444" t="s">
        <v>7</v>
      </c>
      <c r="I96" s="457" t="s">
        <v>89</v>
      </c>
      <c r="J96" s="457" t="s">
        <v>8</v>
      </c>
      <c r="K96" s="445" t="s">
        <v>105</v>
      </c>
      <c r="L96" s="445" t="s">
        <v>215</v>
      </c>
      <c r="M96" s="443" t="s">
        <v>9</v>
      </c>
      <c r="N96" s="441" t="s">
        <v>10</v>
      </c>
    </row>
    <row r="97" spans="2:14" ht="23.25" thickBot="1" x14ac:dyDescent="0.25">
      <c r="B97" s="460">
        <v>29</v>
      </c>
      <c r="C97" s="519" t="s">
        <v>46</v>
      </c>
      <c r="D97" s="466" t="s">
        <v>47</v>
      </c>
      <c r="E97" s="478">
        <v>431.2</v>
      </c>
      <c r="F97" s="478">
        <f>ROUND(E97*G97,0)</f>
        <v>6468</v>
      </c>
      <c r="G97" s="480">
        <v>15</v>
      </c>
      <c r="H97" s="480">
        <v>18</v>
      </c>
      <c r="I97" s="481">
        <f>ROUND((E97/4)*H97,0)</f>
        <v>1940</v>
      </c>
      <c r="J97" s="498">
        <v>0</v>
      </c>
      <c r="K97" s="508">
        <f t="shared" ref="K97:K98" si="13">ROUND((E97*2)*J97,0)</f>
        <v>0</v>
      </c>
      <c r="L97" s="499"/>
      <c r="M97" s="478">
        <f>F97+I97+K97</f>
        <v>8408</v>
      </c>
      <c r="N97" s="474"/>
    </row>
    <row r="98" spans="2:14" ht="23.25" thickBot="1" x14ac:dyDescent="0.25">
      <c r="B98" s="460">
        <v>30</v>
      </c>
      <c r="C98" s="519" t="s">
        <v>205</v>
      </c>
      <c r="D98" s="466" t="s">
        <v>154</v>
      </c>
      <c r="E98" s="478">
        <v>319.2</v>
      </c>
      <c r="F98" s="478">
        <f>ROUND(E98*G98,0)</f>
        <v>4788</v>
      </c>
      <c r="G98" s="480">
        <v>15</v>
      </c>
      <c r="H98" s="480">
        <v>0</v>
      </c>
      <c r="I98" s="481">
        <f>ROUND((E98/4)*H98,0)</f>
        <v>0</v>
      </c>
      <c r="J98" s="498">
        <v>0</v>
      </c>
      <c r="K98" s="508">
        <f t="shared" si="13"/>
        <v>0</v>
      </c>
      <c r="L98" s="499"/>
      <c r="M98" s="478">
        <f>F98+I98+K98</f>
        <v>4788</v>
      </c>
      <c r="N98" s="474"/>
    </row>
    <row r="99" spans="2:14" ht="21.75" customHeight="1" thickBot="1" x14ac:dyDescent="0.25">
      <c r="B99" s="441">
        <v>31</v>
      </c>
      <c r="C99" s="512" t="s">
        <v>48</v>
      </c>
      <c r="D99" s="485" t="s">
        <v>49</v>
      </c>
      <c r="E99" s="478">
        <v>319.2</v>
      </c>
      <c r="F99" s="478">
        <f>ROUND(E99*G99,0)</f>
        <v>4788</v>
      </c>
      <c r="G99" s="480">
        <v>15</v>
      </c>
      <c r="H99" s="480">
        <v>0</v>
      </c>
      <c r="I99" s="481">
        <f>ROUND((E99/4)*H99,0)</f>
        <v>0</v>
      </c>
      <c r="J99" s="478"/>
      <c r="K99" s="492"/>
      <c r="L99" s="486"/>
      <c r="M99" s="478">
        <f>F99+I99+K99</f>
        <v>4788</v>
      </c>
      <c r="N99" s="485"/>
    </row>
    <row r="100" spans="2:14" ht="21" customHeight="1" thickBot="1" x14ac:dyDescent="0.25">
      <c r="B100" s="441">
        <v>32</v>
      </c>
      <c r="C100" s="512" t="s">
        <v>153</v>
      </c>
      <c r="D100" s="494" t="s">
        <v>154</v>
      </c>
      <c r="E100" s="478">
        <v>416.66</v>
      </c>
      <c r="F100" s="478">
        <f>ROUND(E100*G100,0)</f>
        <v>6250</v>
      </c>
      <c r="G100" s="480">
        <v>15</v>
      </c>
      <c r="H100" s="480">
        <v>0</v>
      </c>
      <c r="I100" s="481">
        <f>ROUND((E100/4)*H100,0)</f>
        <v>0</v>
      </c>
      <c r="J100" s="478"/>
      <c r="K100" s="492"/>
      <c r="L100" s="486"/>
      <c r="M100" s="478">
        <f>F100+I100+K100</f>
        <v>6250</v>
      </c>
      <c r="N100" s="485"/>
    </row>
    <row r="101" spans="2:14" ht="15.75" customHeight="1" thickBot="1" x14ac:dyDescent="0.25">
      <c r="B101" s="513"/>
      <c r="C101" s="484" t="s">
        <v>129</v>
      </c>
      <c r="D101" s="517"/>
      <c r="E101" s="517"/>
      <c r="F101" s="517"/>
      <c r="G101" s="517"/>
      <c r="H101" s="517"/>
      <c r="I101" s="517"/>
      <c r="J101" s="517"/>
      <c r="K101" s="517"/>
      <c r="L101" s="517"/>
      <c r="M101" s="515">
        <f>SUM(M97:M100)</f>
        <v>24234</v>
      </c>
      <c r="N101" s="491"/>
    </row>
    <row r="102" spans="2:14" ht="15.75" customHeight="1" thickBot="1" x14ac:dyDescent="0.25">
      <c r="C102" s="471"/>
      <c r="L102" s="516"/>
    </row>
    <row r="103" spans="2:14" x14ac:dyDescent="0.2">
      <c r="B103" s="718"/>
      <c r="C103" s="719"/>
      <c r="D103" s="704" t="s">
        <v>0</v>
      </c>
      <c r="E103" s="704"/>
      <c r="F103" s="704"/>
      <c r="G103" s="704"/>
      <c r="H103" s="704"/>
      <c r="I103" s="704"/>
      <c r="J103" s="704"/>
      <c r="K103" s="704"/>
      <c r="L103" s="704"/>
      <c r="M103" s="705"/>
      <c r="N103" s="474"/>
    </row>
    <row r="104" spans="2:14" ht="11.25" customHeight="1" x14ac:dyDescent="0.2">
      <c r="B104" s="720"/>
      <c r="C104" s="721"/>
      <c r="D104" s="706"/>
      <c r="E104" s="706"/>
      <c r="F104" s="706"/>
      <c r="G104" s="706"/>
      <c r="H104" s="706"/>
      <c r="I104" s="706"/>
      <c r="J104" s="706"/>
      <c r="K104" s="706"/>
      <c r="L104" s="706"/>
      <c r="M104" s="707"/>
      <c r="N104" s="475"/>
    </row>
    <row r="105" spans="2:14" x14ac:dyDescent="0.2">
      <c r="B105" s="720"/>
      <c r="C105" s="721"/>
      <c r="D105" s="708" t="str">
        <f>D92</f>
        <v>PAGO QUINCENAL DEL 01 AL 15 DE SEPTIEMBRE DE 2025</v>
      </c>
      <c r="E105" s="708"/>
      <c r="F105" s="708"/>
      <c r="G105" s="708"/>
      <c r="H105" s="708"/>
      <c r="I105" s="708"/>
      <c r="J105" s="708"/>
      <c r="K105" s="708"/>
      <c r="L105" s="708"/>
      <c r="M105" s="591"/>
      <c r="N105" s="475"/>
    </row>
    <row r="106" spans="2:14" ht="16.5" customHeight="1" thickBot="1" x14ac:dyDescent="0.25">
      <c r="B106" s="722"/>
      <c r="C106" s="723"/>
      <c r="D106" s="709"/>
      <c r="E106" s="709"/>
      <c r="F106" s="709"/>
      <c r="G106" s="709"/>
      <c r="H106" s="709"/>
      <c r="I106" s="709"/>
      <c r="J106" s="709"/>
      <c r="K106" s="709"/>
      <c r="L106" s="709"/>
      <c r="M106" s="593"/>
      <c r="N106" s="476"/>
    </row>
    <row r="107" spans="2:14" ht="15" customHeight="1" x14ac:dyDescent="0.2">
      <c r="B107" s="734" t="s">
        <v>2</v>
      </c>
      <c r="C107" s="736"/>
      <c r="D107" s="636" t="s">
        <v>52</v>
      </c>
      <c r="E107" s="712"/>
      <c r="F107" s="712"/>
      <c r="G107" s="712"/>
      <c r="H107" s="712"/>
      <c r="I107" s="712"/>
      <c r="J107" s="712"/>
      <c r="K107" s="712"/>
      <c r="L107" s="712"/>
      <c r="M107" s="637"/>
      <c r="N107" s="475"/>
    </row>
    <row r="108" spans="2:14" ht="15.75" customHeight="1" thickBot="1" x14ac:dyDescent="0.25">
      <c r="B108" s="733"/>
      <c r="C108" s="731"/>
      <c r="D108" s="592"/>
      <c r="E108" s="709"/>
      <c r="F108" s="709"/>
      <c r="G108" s="709"/>
      <c r="H108" s="709"/>
      <c r="I108" s="709"/>
      <c r="J108" s="709"/>
      <c r="K108" s="709"/>
      <c r="L108" s="709"/>
      <c r="M108" s="593"/>
      <c r="N108" s="476"/>
    </row>
    <row r="109" spans="2:14" ht="45.75" thickBot="1" x14ac:dyDescent="0.25">
      <c r="B109" s="176" t="s">
        <v>11</v>
      </c>
      <c r="C109" s="456" t="s">
        <v>4</v>
      </c>
      <c r="D109" s="441" t="s">
        <v>13</v>
      </c>
      <c r="E109" s="442" t="s">
        <v>28</v>
      </c>
      <c r="F109" s="443" t="s">
        <v>5</v>
      </c>
      <c r="G109" s="443" t="s">
        <v>6</v>
      </c>
      <c r="H109" s="444" t="s">
        <v>7</v>
      </c>
      <c r="I109" s="457" t="s">
        <v>89</v>
      </c>
      <c r="J109" s="457" t="s">
        <v>8</v>
      </c>
      <c r="K109" s="445" t="s">
        <v>105</v>
      </c>
      <c r="L109" s="445" t="s">
        <v>215</v>
      </c>
      <c r="M109" s="443" t="s">
        <v>9</v>
      </c>
      <c r="N109" s="441" t="s">
        <v>10</v>
      </c>
    </row>
    <row r="110" spans="2:14" ht="23.25" thickBot="1" x14ac:dyDescent="0.25">
      <c r="B110" s="441">
        <v>33</v>
      </c>
      <c r="C110" s="511" t="s">
        <v>139</v>
      </c>
      <c r="D110" s="494" t="s">
        <v>54</v>
      </c>
      <c r="E110" s="478">
        <v>319.2</v>
      </c>
      <c r="F110" s="478">
        <f>ROUND(E110*G110,0)</f>
        <v>4788</v>
      </c>
      <c r="G110" s="480">
        <v>15</v>
      </c>
      <c r="H110" s="480">
        <v>0</v>
      </c>
      <c r="I110" s="481">
        <f>ROUND((E110/4)*H110,0)</f>
        <v>0</v>
      </c>
      <c r="J110" s="478"/>
      <c r="K110" s="478"/>
      <c r="L110" s="486"/>
      <c r="M110" s="478">
        <f>F110+I110+K110</f>
        <v>4788</v>
      </c>
      <c r="N110" s="478"/>
    </row>
    <row r="111" spans="2:14" ht="18" customHeight="1" thickBot="1" x14ac:dyDescent="0.25">
      <c r="B111" s="513"/>
      <c r="C111" s="484" t="s">
        <v>129</v>
      </c>
      <c r="D111" s="737"/>
      <c r="E111" s="738"/>
      <c r="F111" s="738"/>
      <c r="G111" s="738"/>
      <c r="H111" s="738"/>
      <c r="I111" s="738"/>
      <c r="J111" s="738"/>
      <c r="K111" s="739"/>
      <c r="L111" s="514"/>
      <c r="M111" s="515">
        <f>M110</f>
        <v>4788</v>
      </c>
      <c r="N111" s="491"/>
    </row>
    <row r="112" spans="2:14" ht="18" customHeight="1" x14ac:dyDescent="0.2">
      <c r="C112" s="471"/>
      <c r="D112" s="470"/>
      <c r="E112" s="470"/>
      <c r="F112" s="470"/>
      <c r="G112" s="470"/>
      <c r="H112" s="470"/>
      <c r="I112" s="470"/>
      <c r="J112" s="470"/>
      <c r="K112" s="470"/>
      <c r="L112" s="516"/>
    </row>
    <row r="113" spans="2:14" ht="18" customHeight="1" x14ac:dyDescent="0.2">
      <c r="C113" s="471"/>
      <c r="D113" s="470"/>
      <c r="E113" s="470"/>
      <c r="F113" s="470"/>
      <c r="G113" s="470"/>
      <c r="H113" s="470"/>
      <c r="I113" s="470"/>
      <c r="J113" s="470"/>
      <c r="K113" s="470"/>
      <c r="L113" s="516"/>
    </row>
    <row r="114" spans="2:14" ht="18" customHeight="1" x14ac:dyDescent="0.2">
      <c r="C114" s="471"/>
      <c r="D114" s="470"/>
      <c r="E114" s="470"/>
      <c r="F114" s="470"/>
      <c r="G114" s="470"/>
      <c r="H114" s="470"/>
      <c r="I114" s="470"/>
      <c r="J114" s="470"/>
      <c r="K114" s="470"/>
      <c r="L114" s="516"/>
    </row>
    <row r="115" spans="2:14" ht="18" customHeight="1" x14ac:dyDescent="0.2">
      <c r="C115" s="471"/>
      <c r="D115" s="470"/>
      <c r="E115" s="470"/>
      <c r="F115" s="470"/>
      <c r="G115" s="470"/>
      <c r="H115" s="470"/>
      <c r="I115" s="470"/>
      <c r="J115" s="470"/>
      <c r="K115" s="470"/>
      <c r="L115" s="516"/>
    </row>
    <row r="116" spans="2:14" ht="18" customHeight="1" x14ac:dyDescent="0.2">
      <c r="C116" s="471"/>
      <c r="D116" s="470"/>
      <c r="E116" s="470"/>
      <c r="F116" s="470"/>
      <c r="G116" s="470"/>
      <c r="H116" s="470"/>
      <c r="I116" s="470"/>
      <c r="J116" s="470"/>
      <c r="K116" s="470"/>
      <c r="L116" s="516"/>
    </row>
    <row r="117" spans="2:14" ht="18" customHeight="1" thickBot="1" x14ac:dyDescent="0.25">
      <c r="C117" s="471"/>
      <c r="D117" s="470"/>
      <c r="E117" s="470"/>
      <c r="F117" s="470"/>
      <c r="G117" s="470"/>
      <c r="H117" s="470"/>
      <c r="I117" s="470"/>
      <c r="J117" s="470"/>
      <c r="K117" s="470"/>
      <c r="L117" s="516"/>
    </row>
    <row r="118" spans="2:14" x14ac:dyDescent="0.2">
      <c r="B118" s="718"/>
      <c r="C118" s="719"/>
      <c r="D118" s="704" t="s">
        <v>0</v>
      </c>
      <c r="E118" s="704"/>
      <c r="F118" s="704"/>
      <c r="G118" s="704"/>
      <c r="H118" s="704"/>
      <c r="I118" s="704"/>
      <c r="J118" s="704"/>
      <c r="K118" s="704"/>
      <c r="L118" s="704"/>
      <c r="M118" s="705"/>
      <c r="N118" s="474"/>
    </row>
    <row r="119" spans="2:14" ht="7.5" customHeight="1" x14ac:dyDescent="0.2">
      <c r="B119" s="720"/>
      <c r="C119" s="721"/>
      <c r="D119" s="706"/>
      <c r="E119" s="706"/>
      <c r="F119" s="706"/>
      <c r="G119" s="706"/>
      <c r="H119" s="706"/>
      <c r="I119" s="706"/>
      <c r="J119" s="706"/>
      <c r="K119" s="706"/>
      <c r="L119" s="706"/>
      <c r="M119" s="707"/>
      <c r="N119" s="475"/>
    </row>
    <row r="120" spans="2:14" x14ac:dyDescent="0.2">
      <c r="B120" s="720"/>
      <c r="C120" s="721"/>
      <c r="D120" s="708" t="str">
        <f>D105</f>
        <v>PAGO QUINCENAL DEL 01 AL 15 DE SEPTIEMBRE DE 2025</v>
      </c>
      <c r="E120" s="708"/>
      <c r="F120" s="708"/>
      <c r="G120" s="708"/>
      <c r="H120" s="708"/>
      <c r="I120" s="708"/>
      <c r="J120" s="708"/>
      <c r="K120" s="708"/>
      <c r="L120" s="708"/>
      <c r="M120" s="591"/>
      <c r="N120" s="475"/>
    </row>
    <row r="121" spans="2:14" ht="15.75" customHeight="1" thickBot="1" x14ac:dyDescent="0.25">
      <c r="B121" s="722"/>
      <c r="C121" s="723"/>
      <c r="D121" s="709"/>
      <c r="E121" s="709"/>
      <c r="F121" s="709"/>
      <c r="G121" s="709"/>
      <c r="H121" s="709"/>
      <c r="I121" s="709"/>
      <c r="J121" s="709"/>
      <c r="K121" s="709"/>
      <c r="L121" s="709"/>
      <c r="M121" s="593"/>
      <c r="N121" s="476"/>
    </row>
    <row r="122" spans="2:14" ht="15" customHeight="1" x14ac:dyDescent="0.2">
      <c r="B122" s="734" t="s">
        <v>2</v>
      </c>
      <c r="C122" s="736"/>
      <c r="D122" s="636" t="s">
        <v>55</v>
      </c>
      <c r="E122" s="712"/>
      <c r="F122" s="712"/>
      <c r="G122" s="712"/>
      <c r="H122" s="712"/>
      <c r="I122" s="712"/>
      <c r="J122" s="712"/>
      <c r="K122" s="712"/>
      <c r="L122" s="712"/>
      <c r="M122" s="637"/>
      <c r="N122" s="475"/>
    </row>
    <row r="123" spans="2:14" ht="6.75" customHeight="1" thickBot="1" x14ac:dyDescent="0.25">
      <c r="B123" s="733"/>
      <c r="C123" s="731"/>
      <c r="D123" s="592"/>
      <c r="E123" s="709"/>
      <c r="F123" s="709"/>
      <c r="G123" s="709"/>
      <c r="H123" s="709"/>
      <c r="I123" s="709"/>
      <c r="J123" s="709"/>
      <c r="K123" s="709"/>
      <c r="L123" s="709"/>
      <c r="M123" s="593"/>
      <c r="N123" s="476"/>
    </row>
    <row r="124" spans="2:14" ht="45.75" thickBot="1" x14ac:dyDescent="0.25">
      <c r="B124" s="176" t="s">
        <v>11</v>
      </c>
      <c r="C124" s="456" t="s">
        <v>4</v>
      </c>
      <c r="D124" s="441" t="s">
        <v>13</v>
      </c>
      <c r="E124" s="442" t="s">
        <v>28</v>
      </c>
      <c r="F124" s="443" t="s">
        <v>5</v>
      </c>
      <c r="G124" s="443" t="s">
        <v>6</v>
      </c>
      <c r="H124" s="444" t="s">
        <v>7</v>
      </c>
      <c r="I124" s="457" t="s">
        <v>89</v>
      </c>
      <c r="J124" s="457" t="s">
        <v>8</v>
      </c>
      <c r="K124" s="445" t="s">
        <v>105</v>
      </c>
      <c r="L124" s="445" t="s">
        <v>215</v>
      </c>
      <c r="M124" s="443" t="s">
        <v>9</v>
      </c>
      <c r="N124" s="441" t="s">
        <v>10</v>
      </c>
    </row>
    <row r="125" spans="2:14" ht="23.25" thickBot="1" x14ac:dyDescent="0.25">
      <c r="B125" s="460">
        <v>34</v>
      </c>
      <c r="C125" s="507" t="s">
        <v>56</v>
      </c>
      <c r="D125" s="466" t="s">
        <v>57</v>
      </c>
      <c r="E125" s="508">
        <v>319.2</v>
      </c>
      <c r="F125" s="508">
        <f>ROUND(E125*G125,0)</f>
        <v>4788</v>
      </c>
      <c r="G125" s="509">
        <v>15</v>
      </c>
      <c r="H125" s="509"/>
      <c r="I125" s="481"/>
      <c r="J125" s="508"/>
      <c r="K125" s="508"/>
      <c r="L125" s="481"/>
      <c r="M125" s="508">
        <f>F125+I125+K125</f>
        <v>4788</v>
      </c>
      <c r="N125" s="474"/>
    </row>
    <row r="126" spans="2:14" ht="23.25" thickBot="1" x14ac:dyDescent="0.25">
      <c r="B126" s="456">
        <v>35</v>
      </c>
      <c r="C126" s="520" t="s">
        <v>204</v>
      </c>
      <c r="D126" s="494" t="s">
        <v>57</v>
      </c>
      <c r="E126" s="478">
        <v>200</v>
      </c>
      <c r="F126" s="478">
        <f>ROUND(E126*G126,0)</f>
        <v>3000</v>
      </c>
      <c r="G126" s="480">
        <v>15</v>
      </c>
      <c r="H126" s="480"/>
      <c r="I126" s="486"/>
      <c r="J126" s="478"/>
      <c r="K126" s="478"/>
      <c r="L126" s="486"/>
      <c r="M126" s="478">
        <f>F126+I126+K126</f>
        <v>3000</v>
      </c>
      <c r="N126" s="485"/>
    </row>
    <row r="127" spans="2:14" ht="21.75" customHeight="1" thickBot="1" x14ac:dyDescent="0.25">
      <c r="B127" s="521"/>
      <c r="C127" s="522" t="s">
        <v>129</v>
      </c>
      <c r="D127" s="722"/>
      <c r="E127" s="723"/>
      <c r="F127" s="723"/>
      <c r="G127" s="723"/>
      <c r="H127" s="723"/>
      <c r="I127" s="723"/>
      <c r="J127" s="723"/>
      <c r="K127" s="740"/>
      <c r="L127" s="523"/>
      <c r="M127" s="524">
        <f>M125+M126</f>
        <v>7788</v>
      </c>
      <c r="N127" s="525"/>
    </row>
    <row r="128" spans="2:14" ht="22.5" customHeight="1" thickBot="1" x14ac:dyDescent="0.25">
      <c r="C128" s="471"/>
      <c r="D128" s="470"/>
      <c r="E128" s="470"/>
      <c r="F128" s="470"/>
      <c r="G128" s="470"/>
      <c r="H128" s="470"/>
      <c r="I128" s="470"/>
      <c r="J128" s="470"/>
      <c r="K128" s="470"/>
      <c r="L128" s="516"/>
    </row>
    <row r="129" spans="2:14" ht="5.25" hidden="1" customHeight="1" x14ac:dyDescent="0.2">
      <c r="C129" s="471"/>
      <c r="D129" s="470"/>
      <c r="E129" s="470"/>
      <c r="F129" s="470"/>
      <c r="G129" s="470"/>
      <c r="H129" s="470"/>
      <c r="I129" s="470"/>
      <c r="J129" s="470"/>
      <c r="K129" s="470"/>
      <c r="L129" s="516"/>
    </row>
    <row r="130" spans="2:14" x14ac:dyDescent="0.2">
      <c r="B130" s="718"/>
      <c r="C130" s="719"/>
      <c r="D130" s="704" t="s">
        <v>0</v>
      </c>
      <c r="E130" s="704"/>
      <c r="F130" s="704"/>
      <c r="G130" s="704"/>
      <c r="H130" s="704"/>
      <c r="I130" s="704"/>
      <c r="J130" s="704"/>
      <c r="K130" s="704"/>
      <c r="L130" s="704"/>
      <c r="M130" s="705"/>
      <c r="N130" s="474"/>
    </row>
    <row r="131" spans="2:14" x14ac:dyDescent="0.2">
      <c r="B131" s="720"/>
      <c r="C131" s="721"/>
      <c r="D131" s="706"/>
      <c r="E131" s="706"/>
      <c r="F131" s="706"/>
      <c r="G131" s="706"/>
      <c r="H131" s="706"/>
      <c r="I131" s="706"/>
      <c r="J131" s="706"/>
      <c r="K131" s="706"/>
      <c r="L131" s="706"/>
      <c r="M131" s="707"/>
      <c r="N131" s="475"/>
    </row>
    <row r="132" spans="2:14" x14ac:dyDescent="0.2">
      <c r="B132" s="720"/>
      <c r="C132" s="721"/>
      <c r="D132" s="708" t="str">
        <f>D120</f>
        <v>PAGO QUINCENAL DEL 01 AL 15 DE SEPTIEMBRE DE 2025</v>
      </c>
      <c r="E132" s="708"/>
      <c r="F132" s="708"/>
      <c r="G132" s="708"/>
      <c r="H132" s="708"/>
      <c r="I132" s="708"/>
      <c r="J132" s="708"/>
      <c r="K132" s="708"/>
      <c r="L132" s="708"/>
      <c r="M132" s="591"/>
      <c r="N132" s="475"/>
    </row>
    <row r="133" spans="2:14" ht="6" customHeight="1" thickBot="1" x14ac:dyDescent="0.25">
      <c r="B133" s="722"/>
      <c r="C133" s="723"/>
      <c r="D133" s="709"/>
      <c r="E133" s="709"/>
      <c r="F133" s="709"/>
      <c r="G133" s="709"/>
      <c r="H133" s="709"/>
      <c r="I133" s="709"/>
      <c r="J133" s="709"/>
      <c r="K133" s="709"/>
      <c r="L133" s="709"/>
      <c r="M133" s="593"/>
      <c r="N133" s="476"/>
    </row>
    <row r="134" spans="2:14" ht="15" customHeight="1" x14ac:dyDescent="0.2">
      <c r="B134" s="734" t="s">
        <v>2</v>
      </c>
      <c r="C134" s="736"/>
      <c r="D134" s="636" t="s">
        <v>142</v>
      </c>
      <c r="E134" s="712"/>
      <c r="F134" s="712"/>
      <c r="G134" s="712"/>
      <c r="H134" s="712"/>
      <c r="I134" s="712"/>
      <c r="J134" s="712"/>
      <c r="K134" s="712"/>
      <c r="L134" s="712"/>
      <c r="M134" s="637"/>
      <c r="N134" s="475"/>
    </row>
    <row r="135" spans="2:14" ht="7.5" customHeight="1" thickBot="1" x14ac:dyDescent="0.25">
      <c r="B135" s="733"/>
      <c r="C135" s="731"/>
      <c r="D135" s="592"/>
      <c r="E135" s="709"/>
      <c r="F135" s="709"/>
      <c r="G135" s="709"/>
      <c r="H135" s="709"/>
      <c r="I135" s="709"/>
      <c r="J135" s="709"/>
      <c r="K135" s="709"/>
      <c r="L135" s="709"/>
      <c r="M135" s="593"/>
      <c r="N135" s="476"/>
    </row>
    <row r="136" spans="2:14" ht="40.5" customHeight="1" thickBot="1" x14ac:dyDescent="0.25">
      <c r="B136" s="176" t="s">
        <v>11</v>
      </c>
      <c r="C136" s="456" t="s">
        <v>4</v>
      </c>
      <c r="D136" s="441" t="s">
        <v>13</v>
      </c>
      <c r="E136" s="442" t="s">
        <v>28</v>
      </c>
      <c r="F136" s="443" t="s">
        <v>5</v>
      </c>
      <c r="G136" s="443" t="s">
        <v>6</v>
      </c>
      <c r="H136" s="444" t="s">
        <v>7</v>
      </c>
      <c r="I136" s="457" t="s">
        <v>89</v>
      </c>
      <c r="J136" s="457" t="s">
        <v>8</v>
      </c>
      <c r="K136" s="445" t="s">
        <v>105</v>
      </c>
      <c r="L136" s="445" t="s">
        <v>215</v>
      </c>
      <c r="M136" s="443" t="s">
        <v>9</v>
      </c>
      <c r="N136" s="441" t="s">
        <v>10</v>
      </c>
    </row>
    <row r="137" spans="2:14" ht="39" customHeight="1" thickBot="1" x14ac:dyDescent="0.25">
      <c r="B137" s="441">
        <v>36</v>
      </c>
      <c r="C137" s="512" t="s">
        <v>143</v>
      </c>
      <c r="D137" s="494" t="s">
        <v>144</v>
      </c>
      <c r="E137" s="478">
        <f>6732.4/15</f>
        <v>448.82666666666665</v>
      </c>
      <c r="F137" s="478">
        <f>ROUND(E137*G137,0)</f>
        <v>4488</v>
      </c>
      <c r="G137" s="480">
        <v>10</v>
      </c>
      <c r="H137" s="480"/>
      <c r="I137" s="486"/>
      <c r="J137" s="478"/>
      <c r="K137" s="478"/>
      <c r="L137" s="486"/>
      <c r="M137" s="478">
        <f>F137+I137+K137</f>
        <v>4488</v>
      </c>
      <c r="N137" s="485"/>
    </row>
    <row r="138" spans="2:14" ht="30" customHeight="1" thickBot="1" x14ac:dyDescent="0.25">
      <c r="B138" s="441">
        <v>37</v>
      </c>
      <c r="C138" s="175" t="s">
        <v>155</v>
      </c>
      <c r="D138" s="494" t="s">
        <v>156</v>
      </c>
      <c r="E138" s="478">
        <v>432.16</v>
      </c>
      <c r="F138" s="478">
        <f>ROUND(E138*G138,0)</f>
        <v>6482</v>
      </c>
      <c r="G138" s="480">
        <v>15</v>
      </c>
      <c r="H138" s="480"/>
      <c r="I138" s="486"/>
      <c r="J138" s="478"/>
      <c r="K138" s="478"/>
      <c r="L138" s="486"/>
      <c r="M138" s="478">
        <f>F138+I138+K138</f>
        <v>6482</v>
      </c>
      <c r="N138" s="485"/>
    </row>
    <row r="139" spans="2:14" ht="26.25" customHeight="1" thickBot="1" x14ac:dyDescent="0.25">
      <c r="B139" s="456"/>
      <c r="C139" s="175" t="s">
        <v>129</v>
      </c>
      <c r="D139" s="250"/>
      <c r="E139" s="486"/>
      <c r="F139" s="486"/>
      <c r="G139" s="493"/>
      <c r="H139" s="493"/>
      <c r="I139" s="486"/>
      <c r="J139" s="486"/>
      <c r="K139" s="486"/>
      <c r="L139" s="486"/>
      <c r="M139" s="526">
        <f>M137+M138</f>
        <v>10970</v>
      </c>
      <c r="N139" s="491"/>
    </row>
    <row r="140" spans="2:14" ht="26.25" customHeight="1" x14ac:dyDescent="0.2">
      <c r="B140" s="504"/>
      <c r="C140" s="505"/>
      <c r="D140" s="527"/>
      <c r="E140" s="472"/>
      <c r="F140" s="472"/>
      <c r="G140" s="470"/>
      <c r="H140" s="470"/>
      <c r="I140" s="472"/>
      <c r="J140" s="472"/>
      <c r="K140" s="472"/>
      <c r="L140" s="473"/>
    </row>
    <row r="141" spans="2:14" ht="26.25" customHeight="1" x14ac:dyDescent="0.2">
      <c r="B141" s="504"/>
      <c r="C141" s="505"/>
      <c r="D141" s="527"/>
      <c r="E141" s="472"/>
      <c r="F141" s="472"/>
      <c r="G141" s="470"/>
      <c r="H141" s="470"/>
      <c r="I141" s="472"/>
      <c r="J141" s="472"/>
      <c r="K141" s="472"/>
      <c r="L141" s="473"/>
    </row>
    <row r="142" spans="2:14" ht="26.25" customHeight="1" x14ac:dyDescent="0.2">
      <c r="B142" s="504"/>
      <c r="C142" s="505"/>
      <c r="D142" s="527"/>
      <c r="E142" s="472"/>
      <c r="F142" s="472"/>
      <c r="G142" s="470"/>
      <c r="H142" s="470"/>
      <c r="I142" s="472"/>
      <c r="J142" s="472"/>
      <c r="K142" s="472"/>
      <c r="L142" s="473"/>
    </row>
    <row r="143" spans="2:14" ht="26.25" customHeight="1" x14ac:dyDescent="0.2">
      <c r="B143" s="504"/>
      <c r="C143" s="505"/>
      <c r="D143" s="527"/>
      <c r="E143" s="472"/>
      <c r="F143" s="472"/>
      <c r="G143" s="470"/>
      <c r="H143" s="470"/>
      <c r="I143" s="472"/>
      <c r="J143" s="472"/>
      <c r="K143" s="472"/>
      <c r="L143" s="473"/>
    </row>
    <row r="144" spans="2:14" ht="13.5" customHeight="1" thickBot="1" x14ac:dyDescent="0.25">
      <c r="B144" s="504"/>
      <c r="C144" s="505"/>
      <c r="D144" s="527"/>
      <c r="E144" s="472"/>
      <c r="F144" s="472"/>
      <c r="G144" s="470"/>
      <c r="H144" s="470"/>
      <c r="I144" s="472"/>
      <c r="J144" s="472"/>
      <c r="K144" s="472"/>
      <c r="L144" s="473"/>
    </row>
    <row r="145" spans="2:14" ht="3.75" hidden="1" customHeight="1" x14ac:dyDescent="0.2">
      <c r="B145" s="504"/>
      <c r="C145" s="505"/>
      <c r="D145" s="527"/>
      <c r="E145" s="472"/>
      <c r="F145" s="472"/>
      <c r="G145" s="470"/>
      <c r="H145" s="470"/>
      <c r="I145" s="472"/>
      <c r="J145" s="472"/>
      <c r="K145" s="472"/>
      <c r="L145" s="473"/>
    </row>
    <row r="146" spans="2:14" x14ac:dyDescent="0.2">
      <c r="B146" s="718"/>
      <c r="C146" s="719"/>
      <c r="D146" s="767" t="s">
        <v>0</v>
      </c>
      <c r="E146" s="767"/>
      <c r="F146" s="767"/>
      <c r="G146" s="767"/>
      <c r="H146" s="767"/>
      <c r="I146" s="767"/>
      <c r="J146" s="767"/>
      <c r="K146" s="767"/>
      <c r="L146" s="767"/>
      <c r="M146" s="768"/>
      <c r="N146" s="474"/>
    </row>
    <row r="147" spans="2:14" ht="7.5" customHeight="1" x14ac:dyDescent="0.2">
      <c r="B147" s="720"/>
      <c r="C147" s="721"/>
      <c r="D147" s="769"/>
      <c r="E147" s="769"/>
      <c r="F147" s="769"/>
      <c r="G147" s="769"/>
      <c r="H147" s="769"/>
      <c r="I147" s="769"/>
      <c r="J147" s="769"/>
      <c r="K147" s="769"/>
      <c r="L147" s="769"/>
      <c r="M147" s="770"/>
      <c r="N147" s="475"/>
    </row>
    <row r="148" spans="2:14" x14ac:dyDescent="0.2">
      <c r="B148" s="720"/>
      <c r="C148" s="721"/>
      <c r="D148" s="771" t="str">
        <f>D132</f>
        <v>PAGO QUINCENAL DEL 01 AL 15 DE SEPTIEMBRE DE 2025</v>
      </c>
      <c r="E148" s="771"/>
      <c r="F148" s="771"/>
      <c r="G148" s="771"/>
      <c r="H148" s="771"/>
      <c r="I148" s="771"/>
      <c r="J148" s="771"/>
      <c r="K148" s="771"/>
      <c r="L148" s="771"/>
      <c r="M148" s="772"/>
      <c r="N148" s="475"/>
    </row>
    <row r="149" spans="2:14" ht="4.5" customHeight="1" thickBot="1" x14ac:dyDescent="0.25">
      <c r="B149" s="722"/>
      <c r="C149" s="723"/>
      <c r="D149" s="773"/>
      <c r="E149" s="773"/>
      <c r="F149" s="773"/>
      <c r="G149" s="773"/>
      <c r="H149" s="773"/>
      <c r="I149" s="773"/>
      <c r="J149" s="773"/>
      <c r="K149" s="773"/>
      <c r="L149" s="773"/>
      <c r="M149" s="774"/>
      <c r="N149" s="476"/>
    </row>
    <row r="150" spans="2:14" ht="15" customHeight="1" x14ac:dyDescent="0.2">
      <c r="B150" s="734" t="s">
        <v>2</v>
      </c>
      <c r="C150" s="736"/>
      <c r="D150" s="775" t="s">
        <v>60</v>
      </c>
      <c r="E150" s="776"/>
      <c r="F150" s="776"/>
      <c r="G150" s="776"/>
      <c r="H150" s="776"/>
      <c r="I150" s="776"/>
      <c r="J150" s="776"/>
      <c r="K150" s="776"/>
      <c r="L150" s="776"/>
      <c r="M150" s="777"/>
      <c r="N150" s="475"/>
    </row>
    <row r="151" spans="2:14" ht="4.5" customHeight="1" thickBot="1" x14ac:dyDescent="0.25">
      <c r="B151" s="733"/>
      <c r="C151" s="731"/>
      <c r="D151" s="778"/>
      <c r="E151" s="773"/>
      <c r="F151" s="773"/>
      <c r="G151" s="773"/>
      <c r="H151" s="773"/>
      <c r="I151" s="773"/>
      <c r="J151" s="773"/>
      <c r="K151" s="773"/>
      <c r="L151" s="773"/>
      <c r="M151" s="774"/>
      <c r="N151" s="476"/>
    </row>
    <row r="152" spans="2:14" ht="45.75" thickBot="1" x14ac:dyDescent="0.25">
      <c r="B152" s="176" t="s">
        <v>11</v>
      </c>
      <c r="C152" s="456" t="s">
        <v>4</v>
      </c>
      <c r="D152" s="441" t="s">
        <v>13</v>
      </c>
      <c r="E152" s="442" t="s">
        <v>28</v>
      </c>
      <c r="F152" s="443" t="s">
        <v>5</v>
      </c>
      <c r="G152" s="443" t="s">
        <v>6</v>
      </c>
      <c r="H152" s="444" t="s">
        <v>7</v>
      </c>
      <c r="I152" s="457" t="s">
        <v>89</v>
      </c>
      <c r="J152" s="457" t="s">
        <v>8</v>
      </c>
      <c r="K152" s="445" t="s">
        <v>105</v>
      </c>
      <c r="L152" s="445" t="s">
        <v>215</v>
      </c>
      <c r="M152" s="443" t="s">
        <v>9</v>
      </c>
      <c r="N152" s="441" t="s">
        <v>10</v>
      </c>
    </row>
    <row r="153" spans="2:14" ht="27" customHeight="1" thickBot="1" x14ac:dyDescent="0.25">
      <c r="B153" s="460">
        <v>38</v>
      </c>
      <c r="C153" s="519" t="s">
        <v>61</v>
      </c>
      <c r="D153" s="466" t="s">
        <v>62</v>
      </c>
      <c r="E153" s="478">
        <f>5075/15</f>
        <v>338.33333333333331</v>
      </c>
      <c r="F153" s="478">
        <f t="shared" ref="F153:F154" si="14">ROUND(E153*G153,0)</f>
        <v>5075</v>
      </c>
      <c r="G153" s="509">
        <v>15</v>
      </c>
      <c r="H153" s="509"/>
      <c r="I153" s="481"/>
      <c r="J153" s="478"/>
      <c r="K153" s="508"/>
      <c r="L153" s="481"/>
      <c r="M153" s="508">
        <f t="shared" ref="M153:M154" si="15">F153+I153+K153</f>
        <v>5075</v>
      </c>
      <c r="N153" s="474"/>
    </row>
    <row r="154" spans="2:14" ht="18.75" customHeight="1" thickBot="1" x14ac:dyDescent="0.25">
      <c r="B154" s="441">
        <v>39</v>
      </c>
      <c r="C154" s="511" t="s">
        <v>140</v>
      </c>
      <c r="D154" s="494" t="s">
        <v>64</v>
      </c>
      <c r="E154" s="478">
        <f>3662.4/15</f>
        <v>244.16</v>
      </c>
      <c r="F154" s="478">
        <f t="shared" si="14"/>
        <v>3662</v>
      </c>
      <c r="G154" s="480">
        <v>15</v>
      </c>
      <c r="H154" s="480"/>
      <c r="I154" s="486"/>
      <c r="J154" s="478"/>
      <c r="K154" s="478"/>
      <c r="L154" s="486"/>
      <c r="M154" s="478">
        <f t="shared" si="15"/>
        <v>3662</v>
      </c>
      <c r="N154" s="485"/>
    </row>
    <row r="155" spans="2:14" ht="17.25" customHeight="1" thickBot="1" x14ac:dyDescent="0.25">
      <c r="B155" s="456"/>
      <c r="C155" s="484" t="s">
        <v>129</v>
      </c>
      <c r="D155" s="250"/>
      <c r="E155" s="486"/>
      <c r="F155" s="486"/>
      <c r="G155" s="493"/>
      <c r="H155" s="493"/>
      <c r="I155" s="486"/>
      <c r="J155" s="486"/>
      <c r="K155" s="486"/>
      <c r="L155" s="486"/>
      <c r="M155" s="526">
        <f>SUM(M153:M154)</f>
        <v>8737</v>
      </c>
      <c r="N155" s="491"/>
    </row>
    <row r="156" spans="2:14" ht="17.25" customHeight="1" x14ac:dyDescent="0.2">
      <c r="B156" s="504"/>
      <c r="C156" s="471"/>
      <c r="D156" s="527"/>
      <c r="E156" s="472"/>
      <c r="F156" s="472"/>
      <c r="G156" s="470"/>
      <c r="H156" s="470"/>
      <c r="I156" s="472"/>
      <c r="J156" s="472"/>
      <c r="K156" s="472"/>
      <c r="L156" s="473"/>
    </row>
    <row r="157" spans="2:14" ht="1.5" customHeight="1" thickBot="1" x14ac:dyDescent="0.25"/>
    <row r="158" spans="2:14" x14ac:dyDescent="0.2">
      <c r="B158" s="718"/>
      <c r="C158" s="719"/>
      <c r="D158" s="704" t="s">
        <v>0</v>
      </c>
      <c r="E158" s="704"/>
      <c r="F158" s="704"/>
      <c r="G158" s="704"/>
      <c r="H158" s="704"/>
      <c r="I158" s="704"/>
      <c r="J158" s="704"/>
      <c r="K158" s="704"/>
      <c r="L158" s="704"/>
      <c r="M158" s="705"/>
      <c r="N158" s="474"/>
    </row>
    <row r="159" spans="2:14" ht="5.25" customHeight="1" x14ac:dyDescent="0.2">
      <c r="B159" s="720"/>
      <c r="C159" s="721"/>
      <c r="D159" s="706"/>
      <c r="E159" s="706"/>
      <c r="F159" s="706"/>
      <c r="G159" s="706"/>
      <c r="H159" s="706"/>
      <c r="I159" s="706"/>
      <c r="J159" s="706"/>
      <c r="K159" s="706"/>
      <c r="L159" s="706"/>
      <c r="M159" s="707"/>
      <c r="N159" s="475"/>
    </row>
    <row r="160" spans="2:14" x14ac:dyDescent="0.2">
      <c r="B160" s="720"/>
      <c r="C160" s="721"/>
      <c r="D160" s="708" t="str">
        <f>D148</f>
        <v>PAGO QUINCENAL DEL 01 AL 15 DE SEPTIEMBRE DE 2025</v>
      </c>
      <c r="E160" s="708"/>
      <c r="F160" s="708"/>
      <c r="G160" s="708"/>
      <c r="H160" s="708"/>
      <c r="I160" s="708"/>
      <c r="J160" s="708"/>
      <c r="K160" s="708"/>
      <c r="L160" s="708"/>
      <c r="M160" s="591"/>
      <c r="N160" s="475"/>
    </row>
    <row r="161" spans="2:14" ht="12" customHeight="1" thickBot="1" x14ac:dyDescent="0.25">
      <c r="B161" s="722"/>
      <c r="C161" s="723"/>
      <c r="D161" s="709"/>
      <c r="E161" s="709"/>
      <c r="F161" s="709"/>
      <c r="G161" s="709"/>
      <c r="H161" s="709"/>
      <c r="I161" s="709"/>
      <c r="J161" s="709"/>
      <c r="K161" s="709"/>
      <c r="L161" s="709"/>
      <c r="M161" s="593"/>
      <c r="N161" s="476"/>
    </row>
    <row r="162" spans="2:14" ht="15" customHeight="1" x14ac:dyDescent="0.2">
      <c r="B162" s="734" t="s">
        <v>2</v>
      </c>
      <c r="C162" s="736"/>
      <c r="D162" s="636" t="s">
        <v>65</v>
      </c>
      <c r="E162" s="712"/>
      <c r="F162" s="712"/>
      <c r="G162" s="712"/>
      <c r="H162" s="712"/>
      <c r="I162" s="712"/>
      <c r="J162" s="712"/>
      <c r="K162" s="712"/>
      <c r="L162" s="712"/>
      <c r="M162" s="637"/>
      <c r="N162" s="475"/>
    </row>
    <row r="163" spans="2:14" ht="15.75" customHeight="1" thickBot="1" x14ac:dyDescent="0.25">
      <c r="B163" s="733"/>
      <c r="C163" s="731"/>
      <c r="D163" s="592"/>
      <c r="E163" s="709"/>
      <c r="F163" s="709"/>
      <c r="G163" s="709"/>
      <c r="H163" s="709"/>
      <c r="I163" s="709"/>
      <c r="J163" s="709"/>
      <c r="K163" s="709"/>
      <c r="L163" s="709"/>
      <c r="M163" s="593"/>
      <c r="N163" s="476"/>
    </row>
    <row r="164" spans="2:14" ht="45.75" thickBot="1" x14ac:dyDescent="0.25">
      <c r="B164" s="176" t="s">
        <v>11</v>
      </c>
      <c r="C164" s="456" t="s">
        <v>4</v>
      </c>
      <c r="D164" s="441" t="s">
        <v>13</v>
      </c>
      <c r="E164" s="442" t="s">
        <v>28</v>
      </c>
      <c r="F164" s="443" t="s">
        <v>5</v>
      </c>
      <c r="G164" s="443" t="s">
        <v>6</v>
      </c>
      <c r="H164" s="444" t="s">
        <v>7</v>
      </c>
      <c r="I164" s="442" t="s">
        <v>89</v>
      </c>
      <c r="J164" s="444" t="s">
        <v>8</v>
      </c>
      <c r="K164" s="445" t="s">
        <v>105</v>
      </c>
      <c r="L164" s="445" t="s">
        <v>215</v>
      </c>
      <c r="M164" s="443" t="s">
        <v>9</v>
      </c>
      <c r="N164" s="441" t="s">
        <v>10</v>
      </c>
    </row>
    <row r="165" spans="2:14" ht="24" customHeight="1" thickBot="1" x14ac:dyDescent="0.25">
      <c r="B165" s="460">
        <v>40</v>
      </c>
      <c r="C165" s="519" t="s">
        <v>66</v>
      </c>
      <c r="D165" s="466" t="s">
        <v>67</v>
      </c>
      <c r="E165" s="478">
        <v>330.33333333333331</v>
      </c>
      <c r="F165" s="478">
        <f>ROUND(E165*G165,0)</f>
        <v>4955</v>
      </c>
      <c r="G165" s="509">
        <v>15</v>
      </c>
      <c r="H165" s="509"/>
      <c r="I165" s="481"/>
      <c r="J165" s="498">
        <v>0</v>
      </c>
      <c r="K165" s="508">
        <f>ROUND((E165*2)*J165,0)</f>
        <v>0</v>
      </c>
      <c r="L165" s="478"/>
      <c r="M165" s="478">
        <f>F165+I165+K165</f>
        <v>4955</v>
      </c>
      <c r="N165" s="508"/>
    </row>
    <row r="166" spans="2:14" ht="21" customHeight="1" thickBot="1" x14ac:dyDescent="0.25">
      <c r="B166" s="441">
        <v>41</v>
      </c>
      <c r="C166" s="511" t="s">
        <v>68</v>
      </c>
      <c r="D166" s="494" t="s">
        <v>67</v>
      </c>
      <c r="E166" s="478">
        <v>330.33333333333331</v>
      </c>
      <c r="F166" s="478">
        <f>ROUND(E166*G166,0)</f>
        <v>4955</v>
      </c>
      <c r="G166" s="480">
        <v>15</v>
      </c>
      <c r="H166" s="480"/>
      <c r="I166" s="486"/>
      <c r="J166" s="498">
        <v>0</v>
      </c>
      <c r="K166" s="508">
        <f>ROUND((E166*2)*J166,0)</f>
        <v>0</v>
      </c>
      <c r="L166" s="481">
        <v>500</v>
      </c>
      <c r="M166" s="478">
        <f>F166+I166+K166-L166</f>
        <v>4455</v>
      </c>
      <c r="N166" s="478"/>
    </row>
    <row r="167" spans="2:14" ht="16.5" customHeight="1" thickBot="1" x14ac:dyDescent="0.25">
      <c r="B167" s="513"/>
      <c r="C167" s="484" t="s">
        <v>129</v>
      </c>
      <c r="D167" s="737"/>
      <c r="E167" s="738"/>
      <c r="F167" s="738"/>
      <c r="G167" s="738"/>
      <c r="H167" s="738"/>
      <c r="I167" s="738"/>
      <c r="J167" s="738"/>
      <c r="K167" s="739"/>
      <c r="L167" s="515"/>
      <c r="M167" s="528">
        <f>M166+M165</f>
        <v>9410</v>
      </c>
      <c r="N167" s="485"/>
    </row>
    <row r="168" spans="2:14" ht="16.5" customHeight="1" x14ac:dyDescent="0.2">
      <c r="C168" s="471"/>
      <c r="D168" s="470"/>
      <c r="E168" s="470"/>
      <c r="F168" s="470"/>
      <c r="G168" s="470"/>
      <c r="H168" s="470"/>
      <c r="I168" s="470"/>
      <c r="J168" s="470"/>
      <c r="K168" s="470"/>
      <c r="L168" s="516"/>
      <c r="M168" s="510"/>
    </row>
    <row r="169" spans="2:14" ht="16.5" customHeight="1" x14ac:dyDescent="0.2">
      <c r="C169" s="471"/>
      <c r="D169" s="470"/>
      <c r="E169" s="470"/>
      <c r="F169" s="470"/>
      <c r="G169" s="470"/>
      <c r="H169" s="470"/>
      <c r="I169" s="470"/>
      <c r="J169" s="470"/>
      <c r="K169" s="470"/>
      <c r="L169" s="516"/>
      <c r="M169" s="510"/>
    </row>
    <row r="170" spans="2:14" ht="16.5" customHeight="1" x14ac:dyDescent="0.2">
      <c r="C170" s="471"/>
      <c r="D170" s="470"/>
      <c r="E170" s="470"/>
      <c r="F170" s="470"/>
      <c r="G170" s="470"/>
      <c r="H170" s="470"/>
      <c r="I170" s="470"/>
      <c r="J170" s="470"/>
      <c r="K170" s="470"/>
      <c r="L170" s="516"/>
      <c r="M170" s="510"/>
    </row>
    <row r="171" spans="2:14" ht="16.5" customHeight="1" x14ac:dyDescent="0.2">
      <c r="C171" s="471"/>
      <c r="D171" s="470"/>
      <c r="E171" s="470"/>
      <c r="F171" s="470"/>
      <c r="G171" s="470"/>
      <c r="H171" s="470"/>
      <c r="I171" s="470"/>
      <c r="J171" s="470"/>
      <c r="K171" s="470"/>
      <c r="L171" s="516"/>
      <c r="M171" s="510"/>
    </row>
    <row r="172" spans="2:14" ht="16.5" customHeight="1" x14ac:dyDescent="0.2">
      <c r="C172" s="471"/>
      <c r="D172" s="470"/>
      <c r="E172" s="470"/>
      <c r="F172" s="470"/>
      <c r="G172" s="470"/>
      <c r="H172" s="470"/>
      <c r="I172" s="470"/>
      <c r="J172" s="470"/>
      <c r="K172" s="470"/>
      <c r="L172" s="516"/>
      <c r="M172" s="510"/>
    </row>
    <row r="173" spans="2:14" ht="16.5" customHeight="1" x14ac:dyDescent="0.2">
      <c r="C173" s="471"/>
      <c r="D173" s="470"/>
      <c r="E173" s="470"/>
      <c r="F173" s="470"/>
      <c r="G173" s="470"/>
      <c r="H173" s="470"/>
      <c r="I173" s="470"/>
      <c r="J173" s="470"/>
      <c r="K173" s="470"/>
      <c r="L173" s="516"/>
      <c r="M173" s="510"/>
    </row>
    <row r="174" spans="2:14" ht="24" customHeight="1" thickBot="1" x14ac:dyDescent="0.25">
      <c r="F174" s="518"/>
    </row>
    <row r="175" spans="2:14" x14ac:dyDescent="0.2">
      <c r="B175" s="718"/>
      <c r="C175" s="719"/>
      <c r="D175" s="704" t="s">
        <v>0</v>
      </c>
      <c r="E175" s="704"/>
      <c r="F175" s="704"/>
      <c r="G175" s="704"/>
      <c r="H175" s="704"/>
      <c r="I175" s="704"/>
      <c r="J175" s="704"/>
      <c r="K175" s="704"/>
      <c r="L175" s="704"/>
      <c r="M175" s="705"/>
      <c r="N175" s="474"/>
    </row>
    <row r="176" spans="2:14" ht="5.25" customHeight="1" x14ac:dyDescent="0.2">
      <c r="B176" s="720"/>
      <c r="C176" s="721"/>
      <c r="D176" s="706"/>
      <c r="E176" s="706"/>
      <c r="F176" s="706"/>
      <c r="G176" s="706"/>
      <c r="H176" s="706"/>
      <c r="I176" s="706"/>
      <c r="J176" s="706"/>
      <c r="K176" s="706"/>
      <c r="L176" s="706"/>
      <c r="M176" s="707"/>
      <c r="N176" s="475"/>
    </row>
    <row r="177" spans="2:14" ht="18" customHeight="1" x14ac:dyDescent="0.2">
      <c r="B177" s="720"/>
      <c r="C177" s="721"/>
      <c r="D177" s="708" t="str">
        <f>D148</f>
        <v>PAGO QUINCENAL DEL 01 AL 15 DE SEPTIEMBRE DE 2025</v>
      </c>
      <c r="E177" s="708"/>
      <c r="F177" s="708"/>
      <c r="G177" s="708"/>
      <c r="H177" s="708"/>
      <c r="I177" s="708"/>
      <c r="J177" s="708"/>
      <c r="K177" s="708"/>
      <c r="L177" s="708"/>
      <c r="M177" s="591"/>
      <c r="N177" s="475"/>
    </row>
    <row r="178" spans="2:14" ht="5.25" customHeight="1" thickBot="1" x14ac:dyDescent="0.25">
      <c r="B178" s="722"/>
      <c r="C178" s="723"/>
      <c r="D178" s="709"/>
      <c r="E178" s="709"/>
      <c r="F178" s="709"/>
      <c r="G178" s="709"/>
      <c r="H178" s="709"/>
      <c r="I178" s="709"/>
      <c r="J178" s="709"/>
      <c r="K178" s="709"/>
      <c r="L178" s="709"/>
      <c r="M178" s="593"/>
      <c r="N178" s="476"/>
    </row>
    <row r="179" spans="2:14" ht="15" customHeight="1" x14ac:dyDescent="0.2">
      <c r="B179" s="734" t="s">
        <v>2</v>
      </c>
      <c r="C179" s="736"/>
      <c r="D179" s="636" t="s">
        <v>69</v>
      </c>
      <c r="E179" s="712"/>
      <c r="F179" s="712"/>
      <c r="G179" s="712"/>
      <c r="H179" s="712"/>
      <c r="I179" s="712"/>
      <c r="J179" s="712"/>
      <c r="K179" s="712"/>
      <c r="L179" s="712"/>
      <c r="M179" s="637"/>
      <c r="N179" s="475"/>
    </row>
    <row r="180" spans="2:14" ht="8.25" customHeight="1" thickBot="1" x14ac:dyDescent="0.25">
      <c r="B180" s="733"/>
      <c r="C180" s="731"/>
      <c r="D180" s="592"/>
      <c r="E180" s="709"/>
      <c r="F180" s="709"/>
      <c r="G180" s="709"/>
      <c r="H180" s="709"/>
      <c r="I180" s="709"/>
      <c r="J180" s="709"/>
      <c r="K180" s="709"/>
      <c r="L180" s="709"/>
      <c r="M180" s="593"/>
      <c r="N180" s="476"/>
    </row>
    <row r="181" spans="2:14" ht="40.5" customHeight="1" thickBot="1" x14ac:dyDescent="0.25">
      <c r="B181" s="176" t="s">
        <v>11</v>
      </c>
      <c r="C181" s="456" t="s">
        <v>4</v>
      </c>
      <c r="D181" s="441" t="s">
        <v>13</v>
      </c>
      <c r="E181" s="442" t="s">
        <v>28</v>
      </c>
      <c r="F181" s="443" t="s">
        <v>5</v>
      </c>
      <c r="G181" s="443" t="s">
        <v>6</v>
      </c>
      <c r="H181" s="444" t="s">
        <v>7</v>
      </c>
      <c r="I181" s="443" t="s">
        <v>89</v>
      </c>
      <c r="J181" s="443" t="s">
        <v>8</v>
      </c>
      <c r="K181" s="445" t="s">
        <v>105</v>
      </c>
      <c r="L181" s="445" t="s">
        <v>215</v>
      </c>
      <c r="M181" s="443" t="s">
        <v>9</v>
      </c>
      <c r="N181" s="441" t="s">
        <v>10</v>
      </c>
    </row>
    <row r="182" spans="2:14" ht="28.5" customHeight="1" thickBot="1" x14ac:dyDescent="0.25">
      <c r="B182" s="444">
        <v>42</v>
      </c>
      <c r="C182" s="529" t="s">
        <v>157</v>
      </c>
      <c r="D182" s="444" t="s">
        <v>87</v>
      </c>
      <c r="E182" s="443">
        <v>319.2</v>
      </c>
      <c r="F182" s="478">
        <f>ROUND(E182*G182,0)</f>
        <v>4788</v>
      </c>
      <c r="G182" s="509">
        <v>15</v>
      </c>
      <c r="H182" s="480">
        <v>0</v>
      </c>
      <c r="I182" s="481">
        <f>ROUND((E182/4)*H182,0)</f>
        <v>0</v>
      </c>
      <c r="J182" s="478"/>
      <c r="K182" s="478"/>
      <c r="L182" s="486"/>
      <c r="M182" s="508">
        <f>F182+I182+K182</f>
        <v>4788</v>
      </c>
      <c r="N182" s="460"/>
    </row>
    <row r="183" spans="2:14" ht="32.25" customHeight="1" thickBot="1" x14ac:dyDescent="0.25">
      <c r="B183" s="444">
        <v>43</v>
      </c>
      <c r="C183" s="529" t="s">
        <v>246</v>
      </c>
      <c r="D183" s="444" t="s">
        <v>247</v>
      </c>
      <c r="E183" s="443">
        <v>319.2</v>
      </c>
      <c r="F183" s="478">
        <f>ROUND(E183*G183,0)</f>
        <v>4788</v>
      </c>
      <c r="G183" s="509">
        <v>15</v>
      </c>
      <c r="H183" s="509"/>
      <c r="I183" s="481"/>
      <c r="J183" s="478"/>
      <c r="K183" s="508"/>
      <c r="L183" s="481"/>
      <c r="M183" s="508">
        <f>F183+I183+K183</f>
        <v>4788</v>
      </c>
      <c r="N183" s="460"/>
    </row>
    <row r="184" spans="2:14" ht="28.5" customHeight="1" thickBot="1" x14ac:dyDescent="0.25">
      <c r="B184" s="460">
        <v>44</v>
      </c>
      <c r="C184" s="507" t="s">
        <v>148</v>
      </c>
      <c r="D184" s="466" t="s">
        <v>141</v>
      </c>
      <c r="E184" s="508">
        <v>460</v>
      </c>
      <c r="F184" s="478">
        <f>ROUND(E184*G184,0)</f>
        <v>6900</v>
      </c>
      <c r="G184" s="509">
        <v>15</v>
      </c>
      <c r="H184" s="509"/>
      <c r="I184" s="481"/>
      <c r="J184" s="478"/>
      <c r="K184" s="508"/>
      <c r="L184" s="481"/>
      <c r="M184" s="508">
        <f>F184+I184+K184</f>
        <v>6900</v>
      </c>
      <c r="N184" s="474"/>
    </row>
    <row r="185" spans="2:14" ht="17.25" customHeight="1" thickBot="1" x14ac:dyDescent="0.25">
      <c r="B185" s="456"/>
      <c r="C185" s="175" t="s">
        <v>129</v>
      </c>
      <c r="D185" s="685"/>
      <c r="E185" s="686"/>
      <c r="F185" s="686"/>
      <c r="G185" s="686"/>
      <c r="H185" s="686"/>
      <c r="I185" s="686"/>
      <c r="J185" s="686"/>
      <c r="K185" s="687"/>
      <c r="L185" s="467"/>
      <c r="M185" s="526">
        <f>M184+M182+M183</f>
        <v>16476</v>
      </c>
      <c r="N185" s="491"/>
    </row>
    <row r="186" spans="2:14" ht="12" thickBot="1" x14ac:dyDescent="0.25"/>
    <row r="187" spans="2:14" x14ac:dyDescent="0.2">
      <c r="B187" s="718"/>
      <c r="C187" s="719"/>
      <c r="D187" s="704" t="s">
        <v>0</v>
      </c>
      <c r="E187" s="704"/>
      <c r="F187" s="704"/>
      <c r="G187" s="704"/>
      <c r="H187" s="704"/>
      <c r="I187" s="704"/>
      <c r="J187" s="704"/>
      <c r="K187" s="704"/>
      <c r="L187" s="704"/>
      <c r="M187" s="705"/>
      <c r="N187" s="474"/>
    </row>
    <row r="188" spans="2:14" x14ac:dyDescent="0.2">
      <c r="B188" s="720"/>
      <c r="C188" s="721"/>
      <c r="D188" s="706"/>
      <c r="E188" s="706"/>
      <c r="F188" s="706"/>
      <c r="G188" s="706"/>
      <c r="H188" s="706"/>
      <c r="I188" s="706"/>
      <c r="J188" s="706"/>
      <c r="K188" s="706"/>
      <c r="L188" s="706"/>
      <c r="M188" s="707"/>
      <c r="N188" s="475"/>
    </row>
    <row r="189" spans="2:14" x14ac:dyDescent="0.2">
      <c r="B189" s="720"/>
      <c r="C189" s="721"/>
      <c r="D189" s="708" t="str">
        <f>D177</f>
        <v>PAGO QUINCENAL DEL 01 AL 15 DE SEPTIEMBRE DE 2025</v>
      </c>
      <c r="E189" s="708"/>
      <c r="F189" s="708"/>
      <c r="G189" s="708"/>
      <c r="H189" s="708"/>
      <c r="I189" s="708"/>
      <c r="J189" s="708"/>
      <c r="K189" s="708"/>
      <c r="L189" s="708"/>
      <c r="M189" s="591"/>
      <c r="N189" s="475"/>
    </row>
    <row r="190" spans="2:14" ht="19.5" customHeight="1" thickBot="1" x14ac:dyDescent="0.25">
      <c r="B190" s="722"/>
      <c r="C190" s="723"/>
      <c r="D190" s="709"/>
      <c r="E190" s="709"/>
      <c r="F190" s="709"/>
      <c r="G190" s="709"/>
      <c r="H190" s="709"/>
      <c r="I190" s="709"/>
      <c r="J190" s="709"/>
      <c r="K190" s="709"/>
      <c r="L190" s="709"/>
      <c r="M190" s="593"/>
      <c r="N190" s="476"/>
    </row>
    <row r="191" spans="2:14" ht="15" customHeight="1" x14ac:dyDescent="0.2">
      <c r="B191" s="734" t="s">
        <v>2</v>
      </c>
      <c r="C191" s="736"/>
      <c r="D191" s="636" t="s">
        <v>79</v>
      </c>
      <c r="E191" s="712"/>
      <c r="F191" s="712"/>
      <c r="G191" s="712"/>
      <c r="H191" s="712"/>
      <c r="I191" s="712"/>
      <c r="J191" s="712"/>
      <c r="K191" s="712"/>
      <c r="L191" s="712"/>
      <c r="M191" s="637"/>
      <c r="N191" s="475"/>
    </row>
    <row r="192" spans="2:14" ht="15.75" customHeight="1" thickBot="1" x14ac:dyDescent="0.25">
      <c r="B192" s="733"/>
      <c r="C192" s="731"/>
      <c r="D192" s="592"/>
      <c r="E192" s="709"/>
      <c r="F192" s="709"/>
      <c r="G192" s="709"/>
      <c r="H192" s="709"/>
      <c r="I192" s="709"/>
      <c r="J192" s="709"/>
      <c r="K192" s="709"/>
      <c r="L192" s="709"/>
      <c r="M192" s="593"/>
      <c r="N192" s="476"/>
    </row>
    <row r="193" spans="2:14" ht="45.75" thickBot="1" x14ac:dyDescent="0.25">
      <c r="B193" s="176" t="s">
        <v>11</v>
      </c>
      <c r="C193" s="456" t="s">
        <v>4</v>
      </c>
      <c r="D193" s="441" t="s">
        <v>13</v>
      </c>
      <c r="E193" s="442" t="s">
        <v>28</v>
      </c>
      <c r="F193" s="443" t="s">
        <v>5</v>
      </c>
      <c r="G193" s="443" t="s">
        <v>6</v>
      </c>
      <c r="H193" s="444" t="s">
        <v>7</v>
      </c>
      <c r="I193" s="457" t="s">
        <v>89</v>
      </c>
      <c r="J193" s="457" t="s">
        <v>8</v>
      </c>
      <c r="K193" s="445" t="s">
        <v>105</v>
      </c>
      <c r="L193" s="445" t="s">
        <v>215</v>
      </c>
      <c r="M193" s="443" t="s">
        <v>9</v>
      </c>
      <c r="N193" s="441" t="s">
        <v>10</v>
      </c>
    </row>
    <row r="194" spans="2:14" ht="34.5" thickBot="1" x14ac:dyDescent="0.25">
      <c r="B194" s="441">
        <v>45</v>
      </c>
      <c r="C194" s="531" t="s">
        <v>75</v>
      </c>
      <c r="D194" s="494" t="s">
        <v>80</v>
      </c>
      <c r="E194" s="478">
        <v>338.4</v>
      </c>
      <c r="F194" s="478">
        <f>ROUND(E194*G194,0)</f>
        <v>5076</v>
      </c>
      <c r="G194" s="480">
        <v>15</v>
      </c>
      <c r="H194" s="480"/>
      <c r="I194" s="486"/>
      <c r="J194" s="478"/>
      <c r="K194" s="478"/>
      <c r="L194" s="486">
        <v>1000</v>
      </c>
      <c r="M194" s="478">
        <f>F194+I194+K194-L194</f>
        <v>4076</v>
      </c>
      <c r="N194" s="485"/>
    </row>
    <row r="195" spans="2:14" ht="15" customHeight="1" thickBot="1" x14ac:dyDescent="0.25">
      <c r="B195" s="513"/>
      <c r="C195" s="484" t="s">
        <v>129</v>
      </c>
      <c r="D195" s="737"/>
      <c r="E195" s="738"/>
      <c r="F195" s="738"/>
      <c r="G195" s="738"/>
      <c r="H195" s="738"/>
      <c r="I195" s="738"/>
      <c r="J195" s="738"/>
      <c r="K195" s="739"/>
      <c r="L195" s="514"/>
      <c r="M195" s="515">
        <f>M194</f>
        <v>4076</v>
      </c>
      <c r="N195" s="491"/>
    </row>
    <row r="196" spans="2:14" ht="15" customHeight="1" x14ac:dyDescent="0.2">
      <c r="C196" s="471"/>
      <c r="D196" s="470"/>
      <c r="E196" s="470"/>
      <c r="F196" s="470"/>
      <c r="G196" s="470"/>
      <c r="H196" s="470"/>
      <c r="I196" s="470"/>
      <c r="J196" s="470"/>
      <c r="K196" s="470"/>
      <c r="L196" s="516"/>
    </row>
    <row r="197" spans="2:14" ht="15" customHeight="1" x14ac:dyDescent="0.2">
      <c r="C197" s="471"/>
      <c r="D197" s="470"/>
      <c r="E197" s="470"/>
      <c r="F197" s="470"/>
      <c r="G197" s="470"/>
      <c r="H197" s="470"/>
      <c r="I197" s="470"/>
      <c r="J197" s="470"/>
      <c r="K197" s="470"/>
      <c r="L197" s="516"/>
    </row>
    <row r="198" spans="2:14" ht="15" customHeight="1" x14ac:dyDescent="0.2">
      <c r="C198" s="471"/>
      <c r="D198" s="470"/>
      <c r="E198" s="470"/>
      <c r="F198" s="470"/>
      <c r="G198" s="470"/>
      <c r="H198" s="470"/>
      <c r="I198" s="470"/>
      <c r="J198" s="470"/>
      <c r="K198" s="470"/>
      <c r="L198" s="516"/>
    </row>
    <row r="199" spans="2:14" ht="15" customHeight="1" x14ac:dyDescent="0.2">
      <c r="C199" s="471"/>
      <c r="D199" s="470"/>
      <c r="E199" s="470"/>
      <c r="F199" s="470"/>
      <c r="G199" s="470"/>
      <c r="H199" s="470"/>
      <c r="I199" s="470"/>
      <c r="J199" s="470"/>
      <c r="K199" s="470"/>
      <c r="L199" s="516"/>
    </row>
    <row r="200" spans="2:14" ht="15" customHeight="1" x14ac:dyDescent="0.2">
      <c r="C200" s="471"/>
      <c r="D200" s="470"/>
      <c r="E200" s="470"/>
      <c r="F200" s="470"/>
      <c r="G200" s="470"/>
      <c r="H200" s="470"/>
      <c r="I200" s="470"/>
      <c r="J200" s="470"/>
      <c r="K200" s="470"/>
      <c r="L200" s="516"/>
    </row>
    <row r="201" spans="2:14" ht="15" customHeight="1" x14ac:dyDescent="0.2">
      <c r="C201" s="471"/>
      <c r="D201" s="470"/>
      <c r="E201" s="470"/>
      <c r="F201" s="470"/>
      <c r="G201" s="470"/>
      <c r="H201" s="470"/>
      <c r="I201" s="470"/>
      <c r="J201" s="470"/>
      <c r="K201" s="470"/>
      <c r="L201" s="516"/>
    </row>
    <row r="202" spans="2:14" ht="3" customHeight="1" thickBot="1" x14ac:dyDescent="0.25"/>
    <row r="203" spans="2:14" x14ac:dyDescent="0.2">
      <c r="B203" s="718"/>
      <c r="C203" s="719"/>
      <c r="D203" s="704" t="s">
        <v>0</v>
      </c>
      <c r="E203" s="704"/>
      <c r="F203" s="704"/>
      <c r="G203" s="704"/>
      <c r="H203" s="704"/>
      <c r="I203" s="704"/>
      <c r="J203" s="704"/>
      <c r="K203" s="704"/>
      <c r="L203" s="704"/>
      <c r="M203" s="705"/>
      <c r="N203" s="474"/>
    </row>
    <row r="204" spans="2:14" x14ac:dyDescent="0.2">
      <c r="B204" s="720"/>
      <c r="C204" s="721"/>
      <c r="D204" s="706"/>
      <c r="E204" s="706"/>
      <c r="F204" s="706"/>
      <c r="G204" s="706"/>
      <c r="H204" s="706"/>
      <c r="I204" s="706"/>
      <c r="J204" s="706"/>
      <c r="K204" s="706"/>
      <c r="L204" s="706"/>
      <c r="M204" s="707"/>
      <c r="N204" s="475"/>
    </row>
    <row r="205" spans="2:14" x14ac:dyDescent="0.2">
      <c r="B205" s="720"/>
      <c r="C205" s="721"/>
      <c r="D205" s="708" t="str">
        <f>D189</f>
        <v>PAGO QUINCENAL DEL 01 AL 15 DE SEPTIEMBRE DE 2025</v>
      </c>
      <c r="E205" s="708"/>
      <c r="F205" s="708"/>
      <c r="G205" s="708"/>
      <c r="H205" s="708"/>
      <c r="I205" s="708"/>
      <c r="J205" s="708"/>
      <c r="K205" s="708"/>
      <c r="L205" s="708"/>
      <c r="M205" s="591"/>
      <c r="N205" s="475"/>
    </row>
    <row r="206" spans="2:14" ht="13.5" customHeight="1" thickBot="1" x14ac:dyDescent="0.25">
      <c r="B206" s="722"/>
      <c r="C206" s="723"/>
      <c r="D206" s="709"/>
      <c r="E206" s="709"/>
      <c r="F206" s="709"/>
      <c r="G206" s="709"/>
      <c r="H206" s="709"/>
      <c r="I206" s="709"/>
      <c r="J206" s="709"/>
      <c r="K206" s="709"/>
      <c r="L206" s="709"/>
      <c r="M206" s="593"/>
      <c r="N206" s="476"/>
    </row>
    <row r="207" spans="2:14" ht="15" customHeight="1" x14ac:dyDescent="0.2">
      <c r="B207" s="734" t="s">
        <v>2</v>
      </c>
      <c r="C207" s="736"/>
      <c r="D207" s="636" t="s">
        <v>76</v>
      </c>
      <c r="E207" s="712"/>
      <c r="F207" s="712"/>
      <c r="G207" s="712"/>
      <c r="H207" s="712"/>
      <c r="I207" s="712"/>
      <c r="J207" s="712"/>
      <c r="K207" s="712"/>
      <c r="L207" s="712"/>
      <c r="M207" s="637"/>
      <c r="N207" s="475"/>
    </row>
    <row r="208" spans="2:14" ht="15.75" customHeight="1" thickBot="1" x14ac:dyDescent="0.25">
      <c r="B208" s="733"/>
      <c r="C208" s="731"/>
      <c r="D208" s="592"/>
      <c r="E208" s="709"/>
      <c r="F208" s="709"/>
      <c r="G208" s="709"/>
      <c r="H208" s="709"/>
      <c r="I208" s="709"/>
      <c r="J208" s="709"/>
      <c r="K208" s="709"/>
      <c r="L208" s="709"/>
      <c r="M208" s="593"/>
      <c r="N208" s="476"/>
    </row>
    <row r="209" spans="2:14" ht="36.75" customHeight="1" thickBot="1" x14ac:dyDescent="0.25">
      <c r="B209" s="176" t="s">
        <v>11</v>
      </c>
      <c r="C209" s="456" t="s">
        <v>4</v>
      </c>
      <c r="D209" s="441" t="s">
        <v>13</v>
      </c>
      <c r="E209" s="442" t="s">
        <v>28</v>
      </c>
      <c r="F209" s="443" t="s">
        <v>5</v>
      </c>
      <c r="G209" s="443" t="s">
        <v>6</v>
      </c>
      <c r="H209" s="444" t="s">
        <v>7</v>
      </c>
      <c r="I209" s="457" t="s">
        <v>89</v>
      </c>
      <c r="J209" s="457" t="s">
        <v>8</v>
      </c>
      <c r="K209" s="445" t="s">
        <v>105</v>
      </c>
      <c r="L209" s="445" t="s">
        <v>215</v>
      </c>
      <c r="M209" s="443" t="s">
        <v>9</v>
      </c>
      <c r="N209" s="441" t="s">
        <v>10</v>
      </c>
    </row>
    <row r="210" spans="2:14" ht="23.25" thickBot="1" x14ac:dyDescent="0.25">
      <c r="B210" s="441">
        <v>46</v>
      </c>
      <c r="C210" s="531" t="s">
        <v>77</v>
      </c>
      <c r="D210" s="494" t="s">
        <v>76</v>
      </c>
      <c r="E210" s="478">
        <f>6347.25/15</f>
        <v>423.15</v>
      </c>
      <c r="F210" s="478">
        <f>ROUND(E210*G210,0)</f>
        <v>6347</v>
      </c>
      <c r="G210" s="480">
        <v>15</v>
      </c>
      <c r="H210" s="480"/>
      <c r="I210" s="486"/>
      <c r="J210" s="478"/>
      <c r="K210" s="478"/>
      <c r="L210" s="486"/>
      <c r="M210" s="478">
        <f>F210+I210+K210</f>
        <v>6347</v>
      </c>
      <c r="N210" s="485"/>
    </row>
    <row r="211" spans="2:14" ht="18.75" customHeight="1" thickBot="1" x14ac:dyDescent="0.25">
      <c r="B211" s="513"/>
      <c r="C211" s="484" t="s">
        <v>131</v>
      </c>
      <c r="D211" s="737"/>
      <c r="E211" s="738"/>
      <c r="F211" s="738"/>
      <c r="G211" s="738"/>
      <c r="H211" s="738"/>
      <c r="I211" s="738"/>
      <c r="J211" s="738"/>
      <c r="K211" s="739"/>
      <c r="L211" s="514"/>
      <c r="M211" s="515">
        <f>M210</f>
        <v>6347</v>
      </c>
      <c r="N211" s="491"/>
    </row>
    <row r="212" spans="2:14" ht="18.75" customHeight="1" x14ac:dyDescent="0.2">
      <c r="C212" s="471"/>
      <c r="D212" s="470"/>
      <c r="E212" s="470"/>
      <c r="F212" s="470"/>
      <c r="G212" s="470"/>
      <c r="H212" s="470"/>
      <c r="I212" s="470"/>
      <c r="J212" s="470"/>
      <c r="K212" s="470"/>
      <c r="L212" s="516"/>
    </row>
    <row r="213" spans="2:14" ht="6" customHeight="1" thickBot="1" x14ac:dyDescent="0.25"/>
    <row r="214" spans="2:14" x14ac:dyDescent="0.2">
      <c r="B214" s="718"/>
      <c r="C214" s="719"/>
      <c r="D214" s="704" t="s">
        <v>0</v>
      </c>
      <c r="E214" s="704"/>
      <c r="F214" s="704"/>
      <c r="G214" s="704"/>
      <c r="H214" s="704"/>
      <c r="I214" s="704"/>
      <c r="J214" s="704"/>
      <c r="K214" s="704"/>
      <c r="L214" s="704"/>
      <c r="M214" s="705"/>
      <c r="N214" s="474"/>
    </row>
    <row r="215" spans="2:14" ht="6.75" customHeight="1" x14ac:dyDescent="0.2">
      <c r="B215" s="720"/>
      <c r="C215" s="721"/>
      <c r="D215" s="706"/>
      <c r="E215" s="706"/>
      <c r="F215" s="706"/>
      <c r="G215" s="706"/>
      <c r="H215" s="706"/>
      <c r="I215" s="706"/>
      <c r="J215" s="706"/>
      <c r="K215" s="706"/>
      <c r="L215" s="706"/>
      <c r="M215" s="707"/>
      <c r="N215" s="475"/>
    </row>
    <row r="216" spans="2:14" x14ac:dyDescent="0.2">
      <c r="B216" s="720"/>
      <c r="C216" s="721"/>
      <c r="D216" s="708" t="str">
        <f>D205</f>
        <v>PAGO QUINCENAL DEL 01 AL 15 DE SEPTIEMBRE DE 2025</v>
      </c>
      <c r="E216" s="708"/>
      <c r="F216" s="708"/>
      <c r="G216" s="708"/>
      <c r="H216" s="708"/>
      <c r="I216" s="708"/>
      <c r="J216" s="708"/>
      <c r="K216" s="708"/>
      <c r="L216" s="708"/>
      <c r="M216" s="591"/>
      <c r="N216" s="475"/>
    </row>
    <row r="217" spans="2:14" ht="10.5" customHeight="1" thickBot="1" x14ac:dyDescent="0.25">
      <c r="B217" s="722"/>
      <c r="C217" s="723"/>
      <c r="D217" s="709"/>
      <c r="E217" s="709"/>
      <c r="F217" s="709"/>
      <c r="G217" s="709"/>
      <c r="H217" s="709"/>
      <c r="I217" s="709"/>
      <c r="J217" s="709"/>
      <c r="K217" s="709"/>
      <c r="L217" s="709"/>
      <c r="M217" s="593"/>
      <c r="N217" s="476"/>
    </row>
    <row r="218" spans="2:14" ht="15" customHeight="1" x14ac:dyDescent="0.2">
      <c r="B218" s="734" t="s">
        <v>2</v>
      </c>
      <c r="C218" s="736"/>
      <c r="D218" s="636" t="s">
        <v>78</v>
      </c>
      <c r="E218" s="712"/>
      <c r="F218" s="712"/>
      <c r="G218" s="712"/>
      <c r="H218" s="712"/>
      <c r="I218" s="712"/>
      <c r="J218" s="712"/>
      <c r="K218" s="712"/>
      <c r="L218" s="712"/>
      <c r="M218" s="637"/>
      <c r="N218" s="475"/>
    </row>
    <row r="219" spans="2:14" ht="15.75" customHeight="1" thickBot="1" x14ac:dyDescent="0.25">
      <c r="B219" s="733"/>
      <c r="C219" s="731"/>
      <c r="D219" s="592"/>
      <c r="E219" s="709"/>
      <c r="F219" s="709"/>
      <c r="G219" s="709"/>
      <c r="H219" s="709"/>
      <c r="I219" s="709"/>
      <c r="J219" s="709"/>
      <c r="K219" s="709"/>
      <c r="L219" s="709"/>
      <c r="M219" s="593"/>
      <c r="N219" s="476"/>
    </row>
    <row r="220" spans="2:14" ht="34.5" customHeight="1" thickBot="1" x14ac:dyDescent="0.25">
      <c r="B220" s="175" t="s">
        <v>11</v>
      </c>
      <c r="C220" s="456" t="s">
        <v>4</v>
      </c>
      <c r="D220" s="441" t="s">
        <v>13</v>
      </c>
      <c r="E220" s="442" t="s">
        <v>28</v>
      </c>
      <c r="F220" s="443" t="s">
        <v>5</v>
      </c>
      <c r="G220" s="443" t="s">
        <v>6</v>
      </c>
      <c r="H220" s="444" t="s">
        <v>7</v>
      </c>
      <c r="I220" s="457" t="s">
        <v>89</v>
      </c>
      <c r="J220" s="457" t="s">
        <v>8</v>
      </c>
      <c r="K220" s="445" t="s">
        <v>105</v>
      </c>
      <c r="L220" s="445" t="s">
        <v>215</v>
      </c>
      <c r="M220" s="443" t="s">
        <v>9</v>
      </c>
      <c r="N220" s="441" t="s">
        <v>10</v>
      </c>
    </row>
    <row r="221" spans="2:14" ht="23.25" thickBot="1" x14ac:dyDescent="0.25">
      <c r="B221" s="460">
        <v>47</v>
      </c>
      <c r="C221" s="567" t="s">
        <v>81</v>
      </c>
      <c r="D221" s="466" t="s">
        <v>82</v>
      </c>
      <c r="E221" s="508">
        <v>319.2</v>
      </c>
      <c r="F221" s="508">
        <f>ROUND(E221*G221,0)</f>
        <v>4788</v>
      </c>
      <c r="G221" s="509">
        <v>15</v>
      </c>
      <c r="H221" s="509"/>
      <c r="I221" s="568"/>
      <c r="J221" s="508"/>
      <c r="K221" s="474"/>
      <c r="L221" s="568"/>
      <c r="M221" s="508">
        <f>F221+I221+K221</f>
        <v>4788</v>
      </c>
      <c r="N221" s="485"/>
    </row>
    <row r="222" spans="2:14" ht="25.5" customHeight="1" thickBot="1" x14ac:dyDescent="0.25">
      <c r="B222" s="456">
        <v>48</v>
      </c>
      <c r="C222" s="533" t="s">
        <v>254</v>
      </c>
      <c r="D222" s="494" t="s">
        <v>255</v>
      </c>
      <c r="E222" s="478">
        <v>244.13</v>
      </c>
      <c r="F222" s="478">
        <f>ROUND(E222*G222,0)</f>
        <v>1953</v>
      </c>
      <c r="G222" s="480">
        <v>8</v>
      </c>
      <c r="H222" s="480"/>
      <c r="I222" s="517"/>
      <c r="J222" s="478"/>
      <c r="K222" s="485"/>
      <c r="L222" s="517"/>
      <c r="M222" s="478">
        <f>F222+I222+K222</f>
        <v>1953</v>
      </c>
      <c r="N222" s="485"/>
    </row>
    <row r="223" spans="2:14" ht="16.5" customHeight="1" thickBot="1" x14ac:dyDescent="0.25">
      <c r="B223" s="521"/>
      <c r="C223" s="522" t="s">
        <v>129</v>
      </c>
      <c r="D223" s="722"/>
      <c r="E223" s="723"/>
      <c r="F223" s="723"/>
      <c r="G223" s="723"/>
      <c r="H223" s="723"/>
      <c r="I223" s="723"/>
      <c r="J223" s="723"/>
      <c r="K223" s="740"/>
      <c r="L223" s="523"/>
      <c r="M223" s="524">
        <f>M221+M222</f>
        <v>6741</v>
      </c>
      <c r="N223" s="491"/>
    </row>
    <row r="224" spans="2:14" ht="16.5" customHeight="1" x14ac:dyDescent="0.2">
      <c r="C224" s="471"/>
      <c r="D224" s="470"/>
      <c r="E224" s="470"/>
      <c r="F224" s="470"/>
      <c r="G224" s="470"/>
      <c r="H224" s="470"/>
      <c r="I224" s="470"/>
      <c r="J224" s="470"/>
      <c r="K224" s="470"/>
      <c r="L224" s="516"/>
    </row>
    <row r="225" spans="2:14" ht="6.75" customHeight="1" thickBot="1" x14ac:dyDescent="0.25">
      <c r="C225" s="471"/>
      <c r="D225" s="470"/>
      <c r="E225" s="470"/>
      <c r="F225" s="470"/>
      <c r="G225" s="470"/>
      <c r="H225" s="470"/>
      <c r="I225" s="470"/>
      <c r="J225" s="470"/>
      <c r="K225" s="470"/>
      <c r="L225" s="516"/>
    </row>
    <row r="226" spans="2:14" ht="12" customHeight="1" x14ac:dyDescent="0.2">
      <c r="B226" s="718"/>
      <c r="C226" s="719"/>
      <c r="D226" s="704" t="s">
        <v>0</v>
      </c>
      <c r="E226" s="704"/>
      <c r="F226" s="704"/>
      <c r="G226" s="704"/>
      <c r="H226" s="704"/>
      <c r="I226" s="704"/>
      <c r="J226" s="704"/>
      <c r="K226" s="704"/>
      <c r="L226" s="704"/>
      <c r="M226" s="705"/>
      <c r="N226" s="474"/>
    </row>
    <row r="227" spans="2:14" ht="8.25" customHeight="1" x14ac:dyDescent="0.2">
      <c r="B227" s="720"/>
      <c r="C227" s="721"/>
      <c r="D227" s="706"/>
      <c r="E227" s="706"/>
      <c r="F227" s="706"/>
      <c r="G227" s="706"/>
      <c r="H227" s="706"/>
      <c r="I227" s="706"/>
      <c r="J227" s="706"/>
      <c r="K227" s="706"/>
      <c r="L227" s="706"/>
      <c r="M227" s="707"/>
      <c r="N227" s="475"/>
    </row>
    <row r="228" spans="2:14" x14ac:dyDescent="0.2">
      <c r="B228" s="720"/>
      <c r="C228" s="721"/>
      <c r="D228" s="708" t="str">
        <f>D216</f>
        <v>PAGO QUINCENAL DEL 01 AL 15 DE SEPTIEMBRE DE 2025</v>
      </c>
      <c r="E228" s="708"/>
      <c r="F228" s="708"/>
      <c r="G228" s="708"/>
      <c r="H228" s="708"/>
      <c r="I228" s="708"/>
      <c r="J228" s="708"/>
      <c r="K228" s="708"/>
      <c r="L228" s="708"/>
      <c r="M228" s="591"/>
      <c r="N228" s="475"/>
    </row>
    <row r="229" spans="2:14" ht="7.5" customHeight="1" thickBot="1" x14ac:dyDescent="0.25">
      <c r="B229" s="722"/>
      <c r="C229" s="723"/>
      <c r="D229" s="709"/>
      <c r="E229" s="709"/>
      <c r="F229" s="709"/>
      <c r="G229" s="709"/>
      <c r="H229" s="709"/>
      <c r="I229" s="709"/>
      <c r="J229" s="709"/>
      <c r="K229" s="709"/>
      <c r="L229" s="709"/>
      <c r="M229" s="593"/>
      <c r="N229" s="476"/>
    </row>
    <row r="230" spans="2:14" ht="15" customHeight="1" x14ac:dyDescent="0.2">
      <c r="B230" s="734" t="s">
        <v>2</v>
      </c>
      <c r="C230" s="736"/>
      <c r="D230" s="636" t="s">
        <v>145</v>
      </c>
      <c r="E230" s="712"/>
      <c r="F230" s="712"/>
      <c r="G230" s="712"/>
      <c r="H230" s="712"/>
      <c r="I230" s="712"/>
      <c r="J230" s="712"/>
      <c r="K230" s="712"/>
      <c r="L230" s="712"/>
      <c r="M230" s="637"/>
      <c r="N230" s="475"/>
    </row>
    <row r="231" spans="2:14" ht="7.5" customHeight="1" thickBot="1" x14ac:dyDescent="0.25">
      <c r="B231" s="733"/>
      <c r="C231" s="731"/>
      <c r="D231" s="592"/>
      <c r="E231" s="709"/>
      <c r="F231" s="709"/>
      <c r="G231" s="709"/>
      <c r="H231" s="709"/>
      <c r="I231" s="709"/>
      <c r="J231" s="709"/>
      <c r="K231" s="709"/>
      <c r="L231" s="709"/>
      <c r="M231" s="593"/>
      <c r="N231" s="476"/>
    </row>
    <row r="232" spans="2:14" ht="45.75" thickBot="1" x14ac:dyDescent="0.25">
      <c r="B232" s="175" t="s">
        <v>11</v>
      </c>
      <c r="C232" s="456" t="s">
        <v>4</v>
      </c>
      <c r="D232" s="441" t="s">
        <v>13</v>
      </c>
      <c r="E232" s="442" t="s">
        <v>28</v>
      </c>
      <c r="F232" s="443" t="s">
        <v>5</v>
      </c>
      <c r="G232" s="443" t="s">
        <v>6</v>
      </c>
      <c r="H232" s="461" t="s">
        <v>7</v>
      </c>
      <c r="I232" s="457" t="s">
        <v>89</v>
      </c>
      <c r="J232" s="457" t="s">
        <v>8</v>
      </c>
      <c r="K232" s="445" t="s">
        <v>105</v>
      </c>
      <c r="L232" s="462" t="s">
        <v>215</v>
      </c>
      <c r="M232" s="443" t="s">
        <v>9</v>
      </c>
      <c r="N232" s="441" t="s">
        <v>10</v>
      </c>
    </row>
    <row r="233" spans="2:14" ht="23.25" thickBot="1" x14ac:dyDescent="0.25">
      <c r="B233" s="441">
        <v>49</v>
      </c>
      <c r="C233" s="532" t="s">
        <v>146</v>
      </c>
      <c r="D233" s="494" t="s">
        <v>147</v>
      </c>
      <c r="E233" s="478">
        <v>271.86666666666667</v>
      </c>
      <c r="F233" s="478">
        <f>ROUND(E233*G233,0)</f>
        <v>4078</v>
      </c>
      <c r="G233" s="480">
        <v>15</v>
      </c>
      <c r="H233" s="480">
        <v>0</v>
      </c>
      <c r="I233" s="481">
        <f>ROUND((E233/4)*H233,0)</f>
        <v>0</v>
      </c>
      <c r="J233" s="478">
        <v>0</v>
      </c>
      <c r="K233" s="478"/>
      <c r="L233" s="486"/>
      <c r="M233" s="534">
        <f>F233+I233+K233</f>
        <v>4078</v>
      </c>
      <c r="N233" s="485"/>
    </row>
    <row r="234" spans="2:14" ht="14.25" customHeight="1" thickBot="1" x14ac:dyDescent="0.25">
      <c r="B234" s="456"/>
      <c r="C234" s="535" t="s">
        <v>129</v>
      </c>
      <c r="D234" s="685"/>
      <c r="E234" s="686"/>
      <c r="F234" s="686"/>
      <c r="G234" s="686"/>
      <c r="H234" s="686"/>
      <c r="I234" s="686"/>
      <c r="J234" s="686"/>
      <c r="K234" s="687"/>
      <c r="L234" s="467"/>
      <c r="M234" s="536">
        <f>M233</f>
        <v>4078</v>
      </c>
      <c r="N234" s="491"/>
    </row>
    <row r="235" spans="2:14" ht="14.25" customHeight="1" x14ac:dyDescent="0.2">
      <c r="B235" s="504"/>
      <c r="C235" s="537"/>
      <c r="D235" s="506"/>
      <c r="E235" s="506"/>
      <c r="F235" s="506"/>
      <c r="G235" s="506"/>
      <c r="H235" s="506"/>
      <c r="I235" s="506"/>
      <c r="J235" s="506"/>
      <c r="K235" s="506"/>
      <c r="L235" s="538"/>
    </row>
    <row r="236" spans="2:14" ht="5.25" customHeight="1" x14ac:dyDescent="0.2">
      <c r="C236" s="471"/>
      <c r="L236" s="516"/>
    </row>
    <row r="237" spans="2:14" ht="13.5" customHeight="1" thickBot="1" x14ac:dyDescent="0.25">
      <c r="B237" s="504"/>
      <c r="C237" s="541"/>
      <c r="D237" s="506"/>
      <c r="E237" s="506"/>
      <c r="F237" s="506"/>
      <c r="G237" s="506"/>
      <c r="H237" s="506"/>
      <c r="I237" s="506"/>
      <c r="J237" s="506"/>
      <c r="K237" s="506"/>
      <c r="L237" s="542"/>
    </row>
    <row r="238" spans="2:14" ht="12.75" hidden="1" customHeight="1" x14ac:dyDescent="0.2"/>
    <row r="239" spans="2:14" ht="18" customHeight="1" x14ac:dyDescent="0.2">
      <c r="B239" s="718"/>
      <c r="C239" s="719"/>
      <c r="D239" s="704" t="s">
        <v>0</v>
      </c>
      <c r="E239" s="704"/>
      <c r="F239" s="704"/>
      <c r="G239" s="704"/>
      <c r="H239" s="704"/>
      <c r="I239" s="704"/>
      <c r="J239" s="704"/>
      <c r="K239" s="704"/>
      <c r="L239" s="704"/>
      <c r="M239" s="705"/>
      <c r="N239" s="474"/>
    </row>
    <row r="240" spans="2:14" ht="5.25" customHeight="1" x14ac:dyDescent="0.2">
      <c r="B240" s="720"/>
      <c r="C240" s="721"/>
      <c r="D240" s="706"/>
      <c r="E240" s="706"/>
      <c r="F240" s="706"/>
      <c r="G240" s="706"/>
      <c r="H240" s="706"/>
      <c r="I240" s="706"/>
      <c r="J240" s="706"/>
      <c r="K240" s="706"/>
      <c r="L240" s="706"/>
      <c r="M240" s="707"/>
      <c r="N240" s="475"/>
    </row>
    <row r="241" spans="2:14" x14ac:dyDescent="0.2">
      <c r="B241" s="720"/>
      <c r="C241" s="721"/>
      <c r="D241" s="708" t="str">
        <f>D228</f>
        <v>PAGO QUINCENAL DEL 01 AL 15 DE SEPTIEMBRE DE 2025</v>
      </c>
      <c r="E241" s="708"/>
      <c r="F241" s="708"/>
      <c r="G241" s="708"/>
      <c r="H241" s="708"/>
      <c r="I241" s="708"/>
      <c r="J241" s="708"/>
      <c r="K241" s="708"/>
      <c r="L241" s="708"/>
      <c r="M241" s="591"/>
      <c r="N241" s="475"/>
    </row>
    <row r="242" spans="2:14" ht="17.25" customHeight="1" thickBot="1" x14ac:dyDescent="0.25">
      <c r="B242" s="722"/>
      <c r="C242" s="723"/>
      <c r="D242" s="709"/>
      <c r="E242" s="709"/>
      <c r="F242" s="709"/>
      <c r="G242" s="709"/>
      <c r="H242" s="709"/>
      <c r="I242" s="709"/>
      <c r="J242" s="709"/>
      <c r="K242" s="709"/>
      <c r="L242" s="709"/>
      <c r="M242" s="593"/>
      <c r="N242" s="476"/>
    </row>
    <row r="243" spans="2:14" ht="15" customHeight="1" x14ac:dyDescent="0.2">
      <c r="B243" s="734" t="s">
        <v>2</v>
      </c>
      <c r="C243" s="736"/>
      <c r="D243" s="636" t="s">
        <v>120</v>
      </c>
      <c r="E243" s="712"/>
      <c r="F243" s="712"/>
      <c r="G243" s="712"/>
      <c r="H243" s="712"/>
      <c r="I243" s="712"/>
      <c r="J243" s="712"/>
      <c r="K243" s="712"/>
      <c r="L243" s="712"/>
      <c r="M243" s="637"/>
      <c r="N243" s="475"/>
    </row>
    <row r="244" spans="2:14" ht="9" customHeight="1" thickBot="1" x14ac:dyDescent="0.25">
      <c r="B244" s="733"/>
      <c r="C244" s="731"/>
      <c r="D244" s="592"/>
      <c r="E244" s="709"/>
      <c r="F244" s="709"/>
      <c r="G244" s="709"/>
      <c r="H244" s="709"/>
      <c r="I244" s="709"/>
      <c r="J244" s="709"/>
      <c r="K244" s="709"/>
      <c r="L244" s="709"/>
      <c r="M244" s="593"/>
      <c r="N244" s="476"/>
    </row>
    <row r="245" spans="2:14" ht="45.75" thickBot="1" x14ac:dyDescent="0.25">
      <c r="B245" s="176" t="s">
        <v>11</v>
      </c>
      <c r="C245" s="456" t="s">
        <v>4</v>
      </c>
      <c r="D245" s="441" t="s">
        <v>13</v>
      </c>
      <c r="E245" s="463" t="s">
        <v>28</v>
      </c>
      <c r="F245" s="443" t="s">
        <v>5</v>
      </c>
      <c r="G245" s="443" t="s">
        <v>6</v>
      </c>
      <c r="H245" s="461" t="s">
        <v>7</v>
      </c>
      <c r="I245" s="461" t="s">
        <v>89</v>
      </c>
      <c r="J245" s="457" t="s">
        <v>8</v>
      </c>
      <c r="K245" s="445" t="s">
        <v>105</v>
      </c>
      <c r="L245" s="445" t="s">
        <v>215</v>
      </c>
      <c r="M245" s="443" t="s">
        <v>9</v>
      </c>
      <c r="N245" s="441" t="s">
        <v>10</v>
      </c>
    </row>
    <row r="246" spans="2:14" ht="23.25" thickBot="1" x14ac:dyDescent="0.25">
      <c r="B246" s="456">
        <v>50</v>
      </c>
      <c r="C246" s="175" t="s">
        <v>119</v>
      </c>
      <c r="D246" s="250" t="s">
        <v>121</v>
      </c>
      <c r="E246" s="478">
        <v>319.2</v>
      </c>
      <c r="F246" s="478">
        <f>ROUND(E246*G246,0)</f>
        <v>4788</v>
      </c>
      <c r="G246" s="480">
        <v>15</v>
      </c>
      <c r="H246" s="517"/>
      <c r="I246" s="478"/>
      <c r="J246" s="478"/>
      <c r="K246" s="486"/>
      <c r="L246" s="486"/>
      <c r="M246" s="478">
        <f>F246+I246+K246</f>
        <v>4788</v>
      </c>
      <c r="N246" s="491"/>
    </row>
    <row r="247" spans="2:14" ht="20.25" customHeight="1" thickBot="1" x14ac:dyDescent="0.25">
      <c r="B247" s="485"/>
      <c r="C247" s="175" t="s">
        <v>129</v>
      </c>
      <c r="D247" s="737"/>
      <c r="E247" s="738"/>
      <c r="F247" s="738"/>
      <c r="G247" s="738"/>
      <c r="H247" s="738"/>
      <c r="I247" s="738"/>
      <c r="J247" s="738"/>
      <c r="K247" s="739"/>
      <c r="L247" s="514"/>
      <c r="M247" s="515">
        <f>M246</f>
        <v>4788</v>
      </c>
      <c r="N247" s="491"/>
    </row>
    <row r="248" spans="2:14" ht="21.75" customHeight="1" thickBot="1" x14ac:dyDescent="0.25">
      <c r="C248" s="507"/>
      <c r="D248" s="479"/>
      <c r="E248" s="479"/>
      <c r="F248" s="479"/>
      <c r="G248" s="479"/>
      <c r="H248" s="479"/>
      <c r="I248" s="479"/>
      <c r="J248" s="479"/>
      <c r="K248" s="479"/>
      <c r="L248" s="545"/>
    </row>
    <row r="249" spans="2:14" ht="17.25" customHeight="1" x14ac:dyDescent="0.2">
      <c r="B249" s="718"/>
      <c r="C249" s="745"/>
      <c r="D249" s="713" t="s">
        <v>0</v>
      </c>
      <c r="E249" s="704"/>
      <c r="F249" s="704"/>
      <c r="G249" s="704"/>
      <c r="H249" s="704"/>
      <c r="I249" s="704"/>
      <c r="J249" s="704"/>
      <c r="K249" s="704"/>
      <c r="L249" s="704"/>
      <c r="M249" s="705"/>
      <c r="N249" s="474"/>
    </row>
    <row r="250" spans="2:14" ht="11.25" customHeight="1" thickBot="1" x14ac:dyDescent="0.25">
      <c r="B250" s="720"/>
      <c r="C250" s="746"/>
      <c r="D250" s="714"/>
      <c r="E250" s="715"/>
      <c r="F250" s="715"/>
      <c r="G250" s="715"/>
      <c r="H250" s="715"/>
      <c r="I250" s="715"/>
      <c r="J250" s="715"/>
      <c r="K250" s="715"/>
      <c r="L250" s="715"/>
      <c r="M250" s="716"/>
      <c r="N250" s="475"/>
    </row>
    <row r="251" spans="2:14" ht="11.25" customHeight="1" x14ac:dyDescent="0.2">
      <c r="B251" s="720"/>
      <c r="C251" s="746"/>
      <c r="D251" s="636" t="str">
        <f>D241</f>
        <v>PAGO QUINCENAL DEL 01 AL 15 DE SEPTIEMBRE DE 2025</v>
      </c>
      <c r="E251" s="712"/>
      <c r="F251" s="712"/>
      <c r="G251" s="712"/>
      <c r="H251" s="712"/>
      <c r="I251" s="712"/>
      <c r="J251" s="712"/>
      <c r="K251" s="712"/>
      <c r="L251" s="712"/>
      <c r="M251" s="637"/>
      <c r="N251" s="475"/>
    </row>
    <row r="252" spans="2:14" ht="6.75" customHeight="1" thickBot="1" x14ac:dyDescent="0.25">
      <c r="B252" s="722"/>
      <c r="C252" s="740"/>
      <c r="D252" s="592"/>
      <c r="E252" s="709"/>
      <c r="F252" s="709"/>
      <c r="G252" s="709"/>
      <c r="H252" s="709"/>
      <c r="I252" s="709"/>
      <c r="J252" s="709"/>
      <c r="K252" s="709"/>
      <c r="L252" s="709"/>
      <c r="M252" s="593"/>
      <c r="N252" s="476"/>
    </row>
    <row r="253" spans="2:14" ht="18" customHeight="1" thickBot="1" x14ac:dyDescent="0.25">
      <c r="B253" s="734" t="s">
        <v>2</v>
      </c>
      <c r="C253" s="736"/>
      <c r="D253" s="636" t="s">
        <v>158</v>
      </c>
      <c r="E253" s="712"/>
      <c r="F253" s="712"/>
      <c r="G253" s="712"/>
      <c r="H253" s="712"/>
      <c r="I253" s="712"/>
      <c r="J253" s="712"/>
      <c r="K253" s="712"/>
      <c r="L253" s="712"/>
      <c r="M253" s="637"/>
      <c r="N253" s="475"/>
    </row>
    <row r="254" spans="2:14" ht="11.25" hidden="1" customHeight="1" x14ac:dyDescent="0.2">
      <c r="B254" s="733"/>
      <c r="C254" s="731"/>
      <c r="D254" s="592"/>
      <c r="E254" s="709"/>
      <c r="F254" s="709"/>
      <c r="G254" s="709"/>
      <c r="H254" s="709"/>
      <c r="I254" s="709"/>
      <c r="J254" s="709"/>
      <c r="K254" s="709"/>
      <c r="L254" s="709"/>
      <c r="M254" s="593"/>
      <c r="N254" s="476"/>
    </row>
    <row r="255" spans="2:14" ht="34.5" customHeight="1" thickBot="1" x14ac:dyDescent="0.25">
      <c r="B255" s="175" t="s">
        <v>11</v>
      </c>
      <c r="C255" s="456" t="s">
        <v>4</v>
      </c>
      <c r="D255" s="441" t="s">
        <v>13</v>
      </c>
      <c r="E255" s="443" t="s">
        <v>28</v>
      </c>
      <c r="F255" s="443" t="s">
        <v>5</v>
      </c>
      <c r="G255" s="443" t="s">
        <v>6</v>
      </c>
      <c r="H255" s="461" t="s">
        <v>7</v>
      </c>
      <c r="I255" s="443" t="s">
        <v>89</v>
      </c>
      <c r="J255" s="457" t="s">
        <v>8</v>
      </c>
      <c r="K255" s="445" t="s">
        <v>105</v>
      </c>
      <c r="L255" s="445" t="s">
        <v>215</v>
      </c>
      <c r="M255" s="443" t="s">
        <v>9</v>
      </c>
      <c r="N255" s="441" t="s">
        <v>10</v>
      </c>
    </row>
    <row r="256" spans="2:14" ht="23.25" thickBot="1" x14ac:dyDescent="0.25">
      <c r="B256" s="441">
        <v>51</v>
      </c>
      <c r="C256" s="532" t="s">
        <v>203</v>
      </c>
      <c r="D256" s="494" t="s">
        <v>159</v>
      </c>
      <c r="E256" s="478">
        <v>441.76</v>
      </c>
      <c r="F256" s="478">
        <f>ROUND(E256*G256,0)</f>
        <v>6626</v>
      </c>
      <c r="G256" s="480">
        <v>15</v>
      </c>
      <c r="H256" s="480"/>
      <c r="I256" s="486"/>
      <c r="J256" s="478"/>
      <c r="K256" s="478"/>
      <c r="L256" s="486"/>
      <c r="M256" s="539">
        <f>F256+I256+K256</f>
        <v>6626</v>
      </c>
      <c r="N256" s="485"/>
    </row>
    <row r="257" spans="2:14" ht="23.25" thickBot="1" x14ac:dyDescent="0.25">
      <c r="B257" s="456">
        <v>52</v>
      </c>
      <c r="C257" s="533" t="s">
        <v>201</v>
      </c>
      <c r="D257" s="494" t="s">
        <v>159</v>
      </c>
      <c r="E257" s="478">
        <v>441.76</v>
      </c>
      <c r="F257" s="478">
        <f>ROUND(E257*G257,0)</f>
        <v>6626</v>
      </c>
      <c r="G257" s="480">
        <v>15</v>
      </c>
      <c r="H257" s="480"/>
      <c r="I257" s="486"/>
      <c r="J257" s="478"/>
      <c r="K257" s="478"/>
      <c r="L257" s="478"/>
      <c r="M257" s="539">
        <f>F257+I257+K257</f>
        <v>6626</v>
      </c>
      <c r="N257" s="491"/>
    </row>
    <row r="258" spans="2:14" ht="23.25" thickBot="1" x14ac:dyDescent="0.25">
      <c r="B258" s="456">
        <v>53</v>
      </c>
      <c r="C258" s="533" t="s">
        <v>244</v>
      </c>
      <c r="D258" s="494" t="s">
        <v>159</v>
      </c>
      <c r="E258" s="478">
        <v>441.76</v>
      </c>
      <c r="F258" s="478">
        <f>ROUND(E258*G258,0)</f>
        <v>6626</v>
      </c>
      <c r="G258" s="480">
        <v>15</v>
      </c>
      <c r="H258" s="480"/>
      <c r="I258" s="486"/>
      <c r="J258" s="478"/>
      <c r="K258" s="478"/>
      <c r="L258" s="478"/>
      <c r="M258" s="539">
        <f>F258+I258+K258</f>
        <v>6626</v>
      </c>
      <c r="N258" s="491"/>
    </row>
    <row r="259" spans="2:14" ht="12" thickBot="1" x14ac:dyDescent="0.25">
      <c r="B259" s="456"/>
      <c r="C259" s="531" t="s">
        <v>131</v>
      </c>
      <c r="D259" s="467"/>
      <c r="E259" s="467"/>
      <c r="F259" s="467"/>
      <c r="G259" s="467"/>
      <c r="H259" s="467"/>
      <c r="I259" s="467"/>
      <c r="J259" s="467"/>
      <c r="K259" s="467"/>
      <c r="L259" s="565"/>
      <c r="M259" s="555">
        <f>M256+M257+M258</f>
        <v>19878</v>
      </c>
      <c r="N259" s="485"/>
    </row>
    <row r="260" spans="2:14" x14ac:dyDescent="0.2">
      <c r="B260" s="504"/>
      <c r="C260" s="541"/>
      <c r="D260" s="506"/>
      <c r="E260" s="506"/>
      <c r="F260" s="506"/>
      <c r="G260" s="506"/>
      <c r="H260" s="506"/>
      <c r="I260" s="506"/>
      <c r="J260" s="506"/>
      <c r="K260" s="506"/>
      <c r="L260" s="542"/>
      <c r="M260" s="566"/>
    </row>
    <row r="261" spans="2:14" x14ac:dyDescent="0.2">
      <c r="B261" s="504"/>
      <c r="C261" s="541"/>
      <c r="D261" s="506"/>
      <c r="E261" s="506"/>
      <c r="F261" s="506"/>
      <c r="G261" s="506"/>
      <c r="H261" s="506"/>
      <c r="I261" s="506"/>
      <c r="J261" s="506"/>
      <c r="K261" s="506"/>
      <c r="L261" s="542"/>
      <c r="M261" s="566"/>
    </row>
    <row r="262" spans="2:14" x14ac:dyDescent="0.2">
      <c r="B262" s="504"/>
      <c r="C262" s="541"/>
      <c r="D262" s="506"/>
      <c r="E262" s="506"/>
      <c r="F262" s="506"/>
      <c r="G262" s="506"/>
      <c r="H262" s="506"/>
      <c r="I262" s="506"/>
      <c r="J262" s="506"/>
      <c r="K262" s="506"/>
      <c r="L262" s="542"/>
      <c r="M262" s="566"/>
    </row>
    <row r="263" spans="2:14" x14ac:dyDescent="0.2">
      <c r="B263" s="504"/>
      <c r="C263" s="541"/>
      <c r="D263" s="506"/>
      <c r="E263" s="506"/>
      <c r="F263" s="506"/>
      <c r="G263" s="506"/>
      <c r="H263" s="506"/>
      <c r="I263" s="506"/>
      <c r="J263" s="506"/>
      <c r="K263" s="506"/>
      <c r="L263" s="542"/>
      <c r="M263" s="566"/>
    </row>
    <row r="264" spans="2:14" x14ac:dyDescent="0.2">
      <c r="B264" s="504"/>
      <c r="C264" s="541"/>
      <c r="D264" s="506"/>
      <c r="E264" s="506"/>
      <c r="F264" s="506"/>
      <c r="G264" s="506"/>
      <c r="H264" s="506"/>
      <c r="I264" s="506"/>
      <c r="J264" s="506"/>
      <c r="K264" s="506"/>
      <c r="L264" s="542"/>
      <c r="M264" s="566"/>
    </row>
    <row r="265" spans="2:14" x14ac:dyDescent="0.2">
      <c r="B265" s="504"/>
      <c r="C265" s="541"/>
      <c r="D265" s="506"/>
      <c r="E265" s="506"/>
      <c r="F265" s="506"/>
      <c r="G265" s="506"/>
      <c r="H265" s="506"/>
      <c r="I265" s="506"/>
      <c r="J265" s="506"/>
      <c r="K265" s="506"/>
      <c r="L265" s="542"/>
      <c r="M265" s="566"/>
    </row>
    <row r="266" spans="2:14" x14ac:dyDescent="0.2">
      <c r="B266" s="504"/>
      <c r="C266" s="541"/>
      <c r="D266" s="506"/>
      <c r="E266" s="506"/>
      <c r="F266" s="506"/>
      <c r="G266" s="506"/>
      <c r="H266" s="506"/>
      <c r="I266" s="506"/>
      <c r="J266" s="506"/>
      <c r="K266" s="506"/>
      <c r="L266" s="542"/>
      <c r="M266" s="566"/>
    </row>
    <row r="267" spans="2:14" x14ac:dyDescent="0.2">
      <c r="B267" s="504"/>
      <c r="C267" s="541"/>
      <c r="D267" s="506"/>
      <c r="E267" s="506"/>
      <c r="F267" s="506"/>
      <c r="G267" s="506"/>
      <c r="H267" s="506"/>
      <c r="I267" s="506"/>
      <c r="J267" s="506"/>
      <c r="K267" s="506"/>
      <c r="L267" s="542"/>
      <c r="M267" s="566"/>
    </row>
    <row r="268" spans="2:14" ht="26.25" customHeight="1" thickBot="1" x14ac:dyDescent="0.25">
      <c r="B268" s="504"/>
      <c r="C268" s="541"/>
      <c r="D268" s="506"/>
      <c r="E268" s="506"/>
      <c r="F268" s="506"/>
      <c r="G268" s="506"/>
      <c r="H268" s="506"/>
      <c r="I268" s="506"/>
      <c r="J268" s="506"/>
      <c r="K268" s="506"/>
      <c r="L268" s="542"/>
    </row>
    <row r="269" spans="2:14" ht="12.75" customHeight="1" x14ac:dyDescent="0.2">
      <c r="B269" s="718"/>
      <c r="C269" s="719"/>
      <c r="D269" s="704" t="s">
        <v>0</v>
      </c>
      <c r="E269" s="704"/>
      <c r="F269" s="704"/>
      <c r="G269" s="704"/>
      <c r="H269" s="704"/>
      <c r="I269" s="704"/>
      <c r="J269" s="704"/>
      <c r="K269" s="704"/>
      <c r="L269" s="704"/>
      <c r="M269" s="705"/>
      <c r="N269" s="474"/>
    </row>
    <row r="270" spans="2:14" ht="11.25" customHeight="1" x14ac:dyDescent="0.2">
      <c r="B270" s="720"/>
      <c r="C270" s="721"/>
      <c r="D270" s="706"/>
      <c r="E270" s="706"/>
      <c r="F270" s="706"/>
      <c r="G270" s="706"/>
      <c r="H270" s="706"/>
      <c r="I270" s="706"/>
      <c r="J270" s="706"/>
      <c r="K270" s="706"/>
      <c r="L270" s="706"/>
      <c r="M270" s="707"/>
      <c r="N270" s="475"/>
    </row>
    <row r="271" spans="2:14" ht="15.75" customHeight="1" x14ac:dyDescent="0.2">
      <c r="B271" s="720"/>
      <c r="C271" s="721"/>
      <c r="D271" s="708" t="str">
        <f>D251</f>
        <v>PAGO QUINCENAL DEL 01 AL 15 DE SEPTIEMBRE DE 2025</v>
      </c>
      <c r="E271" s="708"/>
      <c r="F271" s="708"/>
      <c r="G271" s="708"/>
      <c r="H271" s="708"/>
      <c r="I271" s="708"/>
      <c r="J271" s="708"/>
      <c r="K271" s="708"/>
      <c r="L271" s="708"/>
      <c r="M271" s="591"/>
      <c r="N271" s="475"/>
    </row>
    <row r="272" spans="2:14" ht="6" customHeight="1" thickBot="1" x14ac:dyDescent="0.25">
      <c r="B272" s="722"/>
      <c r="C272" s="723"/>
      <c r="D272" s="709"/>
      <c r="E272" s="709"/>
      <c r="F272" s="709"/>
      <c r="G272" s="709"/>
      <c r="H272" s="709"/>
      <c r="I272" s="709"/>
      <c r="J272" s="709"/>
      <c r="K272" s="709"/>
      <c r="L272" s="709"/>
      <c r="M272" s="593"/>
      <c r="N272" s="476"/>
    </row>
    <row r="273" spans="2:14" ht="34.5" customHeight="1" x14ac:dyDescent="0.2">
      <c r="B273" s="734" t="s">
        <v>2</v>
      </c>
      <c r="C273" s="736"/>
      <c r="D273" s="636" t="s">
        <v>172</v>
      </c>
      <c r="E273" s="712"/>
      <c r="F273" s="712"/>
      <c r="G273" s="712"/>
      <c r="H273" s="712"/>
      <c r="I273" s="712"/>
      <c r="J273" s="712"/>
      <c r="K273" s="712"/>
      <c r="L273" s="712"/>
      <c r="M273" s="637"/>
      <c r="N273" s="475"/>
    </row>
    <row r="274" spans="2:14" ht="3.75" customHeight="1" thickBot="1" x14ac:dyDescent="0.25">
      <c r="B274" s="733"/>
      <c r="C274" s="731"/>
      <c r="D274" s="592"/>
      <c r="E274" s="709"/>
      <c r="F274" s="709"/>
      <c r="G274" s="709"/>
      <c r="H274" s="709"/>
      <c r="I274" s="709"/>
      <c r="J274" s="709"/>
      <c r="K274" s="709"/>
      <c r="L274" s="709"/>
      <c r="M274" s="593"/>
      <c r="N274" s="476"/>
    </row>
    <row r="275" spans="2:14" ht="43.5" customHeight="1" thickBot="1" x14ac:dyDescent="0.25">
      <c r="B275" s="176" t="s">
        <v>11</v>
      </c>
      <c r="C275" s="456" t="s">
        <v>4</v>
      </c>
      <c r="D275" s="441" t="s">
        <v>13</v>
      </c>
      <c r="E275" s="463" t="s">
        <v>28</v>
      </c>
      <c r="F275" s="443" t="s">
        <v>136</v>
      </c>
      <c r="G275" s="443" t="s">
        <v>6</v>
      </c>
      <c r="H275" s="461" t="s">
        <v>7</v>
      </c>
      <c r="I275" s="461" t="s">
        <v>89</v>
      </c>
      <c r="J275" s="457" t="s">
        <v>8</v>
      </c>
      <c r="K275" s="445" t="s">
        <v>105</v>
      </c>
      <c r="L275" s="445" t="s">
        <v>215</v>
      </c>
      <c r="M275" s="443" t="s">
        <v>9</v>
      </c>
      <c r="N275" s="441" t="s">
        <v>10</v>
      </c>
    </row>
    <row r="276" spans="2:14" ht="29.25" customHeight="1" thickBot="1" x14ac:dyDescent="0.25">
      <c r="B276" s="456">
        <v>54</v>
      </c>
      <c r="C276" s="176" t="s">
        <v>170</v>
      </c>
      <c r="D276" s="250" t="s">
        <v>171</v>
      </c>
      <c r="E276" s="478">
        <v>400</v>
      </c>
      <c r="F276" s="478">
        <f>ROUND(E276*G276,0)</f>
        <v>6000</v>
      </c>
      <c r="G276" s="480">
        <v>15</v>
      </c>
      <c r="H276" s="480"/>
      <c r="I276" s="486"/>
      <c r="J276" s="478"/>
      <c r="K276" s="478"/>
      <c r="L276" s="486"/>
      <c r="M276" s="539">
        <f>F276+I276+K276</f>
        <v>6000</v>
      </c>
      <c r="N276" s="491"/>
    </row>
    <row r="277" spans="2:14" ht="15.75" customHeight="1" thickBot="1" x14ac:dyDescent="0.25">
      <c r="B277" s="513"/>
      <c r="C277" s="175" t="s">
        <v>129</v>
      </c>
      <c r="D277" s="737"/>
      <c r="E277" s="738"/>
      <c r="F277" s="738"/>
      <c r="G277" s="738"/>
      <c r="H277" s="738"/>
      <c r="I277" s="738"/>
      <c r="J277" s="738"/>
      <c r="K277" s="739"/>
      <c r="L277" s="514"/>
      <c r="M277" s="543">
        <f>M276</f>
        <v>6000</v>
      </c>
      <c r="N277" s="491"/>
    </row>
    <row r="278" spans="2:14" ht="15.75" customHeight="1" x14ac:dyDescent="0.2">
      <c r="C278" s="505"/>
      <c r="D278" s="470"/>
      <c r="E278" s="470"/>
      <c r="F278" s="470"/>
      <c r="G278" s="470"/>
      <c r="H278" s="470"/>
      <c r="I278" s="470"/>
      <c r="J278" s="470"/>
      <c r="K278" s="470"/>
      <c r="L278" s="516"/>
    </row>
    <row r="279" spans="2:14" ht="3" customHeight="1" thickBot="1" x14ac:dyDescent="0.25">
      <c r="C279" s="505"/>
      <c r="D279" s="470"/>
      <c r="E279" s="470"/>
      <c r="F279" s="470"/>
      <c r="G279" s="470"/>
      <c r="H279" s="470"/>
      <c r="I279" s="470"/>
      <c r="J279" s="470"/>
      <c r="K279" s="470"/>
      <c r="L279" s="516"/>
    </row>
    <row r="280" spans="2:14" ht="15.75" customHeight="1" x14ac:dyDescent="0.2">
      <c r="B280" s="718"/>
      <c r="C280" s="719"/>
      <c r="D280" s="704" t="s">
        <v>0</v>
      </c>
      <c r="E280" s="704"/>
      <c r="F280" s="704"/>
      <c r="G280" s="704"/>
      <c r="H280" s="704"/>
      <c r="I280" s="704"/>
      <c r="J280" s="704"/>
      <c r="K280" s="704"/>
      <c r="L280" s="704"/>
      <c r="M280" s="705"/>
      <c r="N280" s="474"/>
    </row>
    <row r="281" spans="2:14" ht="15.75" customHeight="1" x14ac:dyDescent="0.2">
      <c r="B281" s="720"/>
      <c r="C281" s="721"/>
      <c r="D281" s="706"/>
      <c r="E281" s="706"/>
      <c r="F281" s="706"/>
      <c r="G281" s="706"/>
      <c r="H281" s="706"/>
      <c r="I281" s="706"/>
      <c r="J281" s="706"/>
      <c r="K281" s="706"/>
      <c r="L281" s="706"/>
      <c r="M281" s="707"/>
      <c r="N281" s="475"/>
    </row>
    <row r="282" spans="2:14" ht="15.75" customHeight="1" x14ac:dyDescent="0.2">
      <c r="B282" s="720"/>
      <c r="C282" s="721"/>
      <c r="D282" s="708" t="str">
        <f>D271</f>
        <v>PAGO QUINCENAL DEL 01 AL 15 DE SEPTIEMBRE DE 2025</v>
      </c>
      <c r="E282" s="708"/>
      <c r="F282" s="708"/>
      <c r="G282" s="708"/>
      <c r="H282" s="708"/>
      <c r="I282" s="708"/>
      <c r="J282" s="708"/>
      <c r="K282" s="708"/>
      <c r="L282" s="708"/>
      <c r="M282" s="591"/>
      <c r="N282" s="475"/>
    </row>
    <row r="283" spans="2:14" ht="3.75" customHeight="1" thickBot="1" x14ac:dyDescent="0.25">
      <c r="B283" s="722"/>
      <c r="C283" s="723"/>
      <c r="D283" s="709"/>
      <c r="E283" s="709"/>
      <c r="F283" s="709"/>
      <c r="G283" s="709"/>
      <c r="H283" s="709"/>
      <c r="I283" s="709"/>
      <c r="J283" s="709"/>
      <c r="K283" s="709"/>
      <c r="L283" s="709"/>
      <c r="M283" s="593"/>
      <c r="N283" s="476"/>
    </row>
    <row r="284" spans="2:14" ht="15.75" customHeight="1" x14ac:dyDescent="0.2">
      <c r="B284" s="732" t="s">
        <v>2</v>
      </c>
      <c r="C284" s="729"/>
      <c r="D284" s="636" t="s">
        <v>3</v>
      </c>
      <c r="E284" s="712"/>
      <c r="F284" s="712"/>
      <c r="G284" s="712"/>
      <c r="H284" s="712"/>
      <c r="I284" s="712"/>
      <c r="J284" s="712"/>
      <c r="K284" s="712"/>
      <c r="L284" s="712"/>
      <c r="M284" s="637"/>
      <c r="N284" s="475"/>
    </row>
    <row r="285" spans="2:14" ht="5.25" customHeight="1" thickBot="1" x14ac:dyDescent="0.25">
      <c r="B285" s="733"/>
      <c r="C285" s="731"/>
      <c r="D285" s="592"/>
      <c r="E285" s="709"/>
      <c r="F285" s="709"/>
      <c r="G285" s="709"/>
      <c r="H285" s="709"/>
      <c r="I285" s="709"/>
      <c r="J285" s="709"/>
      <c r="K285" s="709"/>
      <c r="L285" s="709"/>
      <c r="M285" s="593"/>
      <c r="N285" s="476"/>
    </row>
    <row r="286" spans="2:14" ht="33.75" customHeight="1" thickBot="1" x14ac:dyDescent="0.25">
      <c r="B286" s="165" t="s">
        <v>11</v>
      </c>
      <c r="C286" s="458" t="s">
        <v>4</v>
      </c>
      <c r="D286" s="464" t="s">
        <v>13</v>
      </c>
      <c r="E286" s="465" t="s">
        <v>28</v>
      </c>
      <c r="F286" s="445" t="s">
        <v>5</v>
      </c>
      <c r="G286" s="445" t="s">
        <v>6</v>
      </c>
      <c r="H286" s="444" t="s">
        <v>7</v>
      </c>
      <c r="I286" s="457" t="s">
        <v>89</v>
      </c>
      <c r="J286" s="457" t="s">
        <v>8</v>
      </c>
      <c r="K286" s="445" t="s">
        <v>105</v>
      </c>
      <c r="L286" s="445" t="s">
        <v>215</v>
      </c>
      <c r="M286" s="445" t="s">
        <v>9</v>
      </c>
      <c r="N286" s="464" t="s">
        <v>10</v>
      </c>
    </row>
    <row r="287" spans="2:14" ht="15.75" customHeight="1" thickBot="1" x14ac:dyDescent="0.25">
      <c r="B287" s="546">
        <v>1</v>
      </c>
      <c r="C287" s="484" t="s">
        <v>12</v>
      </c>
      <c r="D287" s="547" t="s">
        <v>162</v>
      </c>
      <c r="E287" s="478">
        <f>10296.8/15</f>
        <v>686.45333333333326</v>
      </c>
      <c r="F287" s="486">
        <f>ROUND(E287*G287,0)</f>
        <v>10297</v>
      </c>
      <c r="G287" s="480">
        <v>15</v>
      </c>
      <c r="H287" s="480"/>
      <c r="I287" s="478"/>
      <c r="J287" s="486"/>
      <c r="K287" s="478"/>
      <c r="L287" s="486"/>
      <c r="M287" s="526">
        <f>F287+I287+K287</f>
        <v>10297</v>
      </c>
      <c r="N287" s="485"/>
    </row>
    <row r="288" spans="2:14" ht="15.75" customHeight="1" thickBot="1" x14ac:dyDescent="0.25">
      <c r="B288" s="546"/>
      <c r="C288" s="484" t="s">
        <v>129</v>
      </c>
      <c r="D288" s="517"/>
      <c r="E288" s="486"/>
      <c r="F288" s="486"/>
      <c r="G288" s="493"/>
      <c r="H288" s="493"/>
      <c r="I288" s="486"/>
      <c r="J288" s="486"/>
      <c r="K288" s="486"/>
      <c r="L288" s="486"/>
      <c r="M288" s="526">
        <f>M287</f>
        <v>10297</v>
      </c>
      <c r="N288" s="491"/>
    </row>
    <row r="289" spans="2:14" ht="15.75" customHeight="1" thickBot="1" x14ac:dyDescent="0.25">
      <c r="C289" s="505"/>
      <c r="D289" s="470"/>
      <c r="E289" s="470"/>
      <c r="F289" s="470"/>
      <c r="G289" s="470"/>
      <c r="H289" s="470"/>
      <c r="I289" s="470"/>
      <c r="J289" s="470"/>
      <c r="K289" s="470"/>
      <c r="L289" s="516"/>
    </row>
    <row r="290" spans="2:14" ht="15.75" customHeight="1" x14ac:dyDescent="0.2">
      <c r="B290" s="718"/>
      <c r="C290" s="719"/>
      <c r="D290" s="704" t="s">
        <v>0</v>
      </c>
      <c r="E290" s="704"/>
      <c r="F290" s="704"/>
      <c r="G290" s="704"/>
      <c r="H290" s="704"/>
      <c r="I290" s="704"/>
      <c r="J290" s="704"/>
      <c r="K290" s="704"/>
      <c r="L290" s="704"/>
      <c r="M290" s="705"/>
      <c r="N290" s="474"/>
    </row>
    <row r="291" spans="2:14" ht="15.75" customHeight="1" x14ac:dyDescent="0.2">
      <c r="B291" s="720"/>
      <c r="C291" s="721"/>
      <c r="D291" s="706"/>
      <c r="E291" s="706"/>
      <c r="F291" s="706"/>
      <c r="G291" s="706"/>
      <c r="H291" s="706"/>
      <c r="I291" s="706"/>
      <c r="J291" s="706"/>
      <c r="K291" s="706"/>
      <c r="L291" s="706"/>
      <c r="M291" s="707"/>
      <c r="N291" s="475"/>
    </row>
    <row r="292" spans="2:14" ht="15.75" customHeight="1" x14ac:dyDescent="0.2">
      <c r="B292" s="720"/>
      <c r="C292" s="721"/>
      <c r="D292" s="708" t="str">
        <f>D282</f>
        <v>PAGO QUINCENAL DEL 01 AL 15 DE SEPTIEMBRE DE 2025</v>
      </c>
      <c r="E292" s="708"/>
      <c r="F292" s="708"/>
      <c r="G292" s="708"/>
      <c r="H292" s="708"/>
      <c r="I292" s="708"/>
      <c r="J292" s="708"/>
      <c r="K292" s="708"/>
      <c r="L292" s="708"/>
      <c r="M292" s="591"/>
      <c r="N292" s="475"/>
    </row>
    <row r="293" spans="2:14" ht="3.75" customHeight="1" thickBot="1" x14ac:dyDescent="0.25">
      <c r="B293" s="722"/>
      <c r="C293" s="723"/>
      <c r="D293" s="709"/>
      <c r="E293" s="709"/>
      <c r="F293" s="709"/>
      <c r="G293" s="709"/>
      <c r="H293" s="709"/>
      <c r="I293" s="709"/>
      <c r="J293" s="709"/>
      <c r="K293" s="709"/>
      <c r="L293" s="709"/>
      <c r="M293" s="593"/>
      <c r="N293" s="476"/>
    </row>
    <row r="294" spans="2:14" ht="15.75" customHeight="1" x14ac:dyDescent="0.2">
      <c r="B294" s="732" t="s">
        <v>2</v>
      </c>
      <c r="C294" s="729"/>
      <c r="D294" s="636" t="s">
        <v>231</v>
      </c>
      <c r="E294" s="712"/>
      <c r="F294" s="712"/>
      <c r="G294" s="712"/>
      <c r="H294" s="712"/>
      <c r="I294" s="712"/>
      <c r="J294" s="712"/>
      <c r="K294" s="712"/>
      <c r="L294" s="712"/>
      <c r="M294" s="637"/>
      <c r="N294" s="475"/>
    </row>
    <row r="295" spans="2:14" ht="5.25" customHeight="1" thickBot="1" x14ac:dyDescent="0.25">
      <c r="B295" s="733"/>
      <c r="C295" s="731"/>
      <c r="D295" s="592"/>
      <c r="E295" s="709"/>
      <c r="F295" s="709"/>
      <c r="G295" s="709"/>
      <c r="H295" s="709"/>
      <c r="I295" s="709"/>
      <c r="J295" s="709"/>
      <c r="K295" s="709"/>
      <c r="L295" s="709"/>
      <c r="M295" s="593"/>
      <c r="N295" s="476"/>
    </row>
    <row r="296" spans="2:14" ht="33.75" customHeight="1" thickBot="1" x14ac:dyDescent="0.25">
      <c r="B296" s="165" t="s">
        <v>11</v>
      </c>
      <c r="C296" s="458" t="s">
        <v>4</v>
      </c>
      <c r="D296" s="464" t="s">
        <v>13</v>
      </c>
      <c r="E296" s="465" t="s">
        <v>28</v>
      </c>
      <c r="F296" s="445" t="s">
        <v>5</v>
      </c>
      <c r="G296" s="445" t="s">
        <v>6</v>
      </c>
      <c r="H296" s="444" t="s">
        <v>7</v>
      </c>
      <c r="I296" s="457" t="s">
        <v>89</v>
      </c>
      <c r="J296" s="457" t="s">
        <v>8</v>
      </c>
      <c r="K296" s="445" t="s">
        <v>105</v>
      </c>
      <c r="L296" s="445" t="s">
        <v>215</v>
      </c>
      <c r="M296" s="445" t="s">
        <v>9</v>
      </c>
      <c r="N296" s="464" t="s">
        <v>10</v>
      </c>
    </row>
    <row r="297" spans="2:14" ht="21.75" customHeight="1" thickBot="1" x14ac:dyDescent="0.25">
      <c r="B297" s="546">
        <v>55</v>
      </c>
      <c r="C297" s="484" t="s">
        <v>256</v>
      </c>
      <c r="D297" s="563" t="s">
        <v>117</v>
      </c>
      <c r="E297" s="478">
        <v>287.13</v>
      </c>
      <c r="F297" s="486">
        <f>ROUND(E297*G297,0)</f>
        <v>2010</v>
      </c>
      <c r="G297" s="480">
        <v>7</v>
      </c>
      <c r="H297" s="480"/>
      <c r="I297" s="478"/>
      <c r="J297" s="486"/>
      <c r="K297" s="478"/>
      <c r="L297" s="486"/>
      <c r="M297" s="526">
        <f>F297+I297+K297</f>
        <v>2010</v>
      </c>
      <c r="N297" s="485"/>
    </row>
    <row r="298" spans="2:14" ht="15.75" customHeight="1" thickBot="1" x14ac:dyDescent="0.25">
      <c r="B298" s="546"/>
      <c r="C298" s="484" t="s">
        <v>129</v>
      </c>
      <c r="D298" s="517"/>
      <c r="E298" s="486"/>
      <c r="F298" s="486"/>
      <c r="G298" s="493"/>
      <c r="H298" s="493"/>
      <c r="I298" s="486"/>
      <c r="J298" s="486"/>
      <c r="K298" s="486"/>
      <c r="L298" s="486"/>
      <c r="M298" s="526">
        <f>M297</f>
        <v>2010</v>
      </c>
      <c r="N298" s="491"/>
    </row>
    <row r="299" spans="2:14" ht="15.75" customHeight="1" x14ac:dyDescent="0.2">
      <c r="B299" s="470"/>
      <c r="C299" s="471"/>
      <c r="E299" s="472"/>
      <c r="F299" s="472"/>
      <c r="G299" s="470"/>
      <c r="H299" s="470"/>
      <c r="I299" s="472"/>
      <c r="J299" s="472"/>
      <c r="K299" s="472"/>
      <c r="L299" s="472"/>
      <c r="M299" s="473"/>
    </row>
    <row r="300" spans="2:14" ht="15.75" customHeight="1" thickBot="1" x14ac:dyDescent="0.25">
      <c r="C300" s="505"/>
      <c r="D300" s="470"/>
      <c r="E300" s="470"/>
      <c r="F300" s="470"/>
      <c r="G300" s="470"/>
      <c r="H300" s="470"/>
      <c r="I300" s="470"/>
      <c r="J300" s="470"/>
      <c r="K300" s="470"/>
      <c r="L300" s="516"/>
    </row>
    <row r="301" spans="2:14" ht="15.75" customHeight="1" x14ac:dyDescent="0.2">
      <c r="B301" s="718"/>
      <c r="C301" s="719"/>
      <c r="D301" s="704" t="s">
        <v>0</v>
      </c>
      <c r="E301" s="704"/>
      <c r="F301" s="704"/>
      <c r="G301" s="704"/>
      <c r="H301" s="704"/>
      <c r="I301" s="704"/>
      <c r="J301" s="704"/>
      <c r="K301" s="704"/>
      <c r="L301" s="704"/>
      <c r="M301" s="705"/>
      <c r="N301" s="474"/>
    </row>
    <row r="302" spans="2:14" ht="15.75" customHeight="1" x14ac:dyDescent="0.2">
      <c r="B302" s="720"/>
      <c r="C302" s="721"/>
      <c r="D302" s="706"/>
      <c r="E302" s="706"/>
      <c r="F302" s="706"/>
      <c r="G302" s="706"/>
      <c r="H302" s="706"/>
      <c r="I302" s="706"/>
      <c r="J302" s="706"/>
      <c r="K302" s="706"/>
      <c r="L302" s="706"/>
      <c r="M302" s="707"/>
      <c r="N302" s="475"/>
    </row>
    <row r="303" spans="2:14" ht="15.75" customHeight="1" x14ac:dyDescent="0.2">
      <c r="B303" s="720"/>
      <c r="C303" s="721"/>
      <c r="D303" s="708" t="str">
        <f>D292</f>
        <v>PAGO QUINCENAL DEL 01 AL 15 DE SEPTIEMBRE DE 2025</v>
      </c>
      <c r="E303" s="708"/>
      <c r="F303" s="708"/>
      <c r="G303" s="708"/>
      <c r="H303" s="708"/>
      <c r="I303" s="708"/>
      <c r="J303" s="708"/>
      <c r="K303" s="708"/>
      <c r="L303" s="708"/>
      <c r="M303" s="591"/>
      <c r="N303" s="475"/>
    </row>
    <row r="304" spans="2:14" ht="3.75" customHeight="1" thickBot="1" x14ac:dyDescent="0.25">
      <c r="B304" s="722"/>
      <c r="C304" s="723"/>
      <c r="D304" s="709"/>
      <c r="E304" s="709"/>
      <c r="F304" s="709"/>
      <c r="G304" s="709"/>
      <c r="H304" s="709"/>
      <c r="I304" s="709"/>
      <c r="J304" s="709"/>
      <c r="K304" s="709"/>
      <c r="L304" s="709"/>
      <c r="M304" s="593"/>
      <c r="N304" s="476"/>
    </row>
    <row r="305" spans="2:14" ht="15.75" customHeight="1" x14ac:dyDescent="0.2">
      <c r="B305" s="732" t="s">
        <v>2</v>
      </c>
      <c r="C305" s="729"/>
      <c r="D305" s="636" t="s">
        <v>233</v>
      </c>
      <c r="E305" s="712"/>
      <c r="F305" s="712"/>
      <c r="G305" s="712"/>
      <c r="H305" s="712"/>
      <c r="I305" s="712"/>
      <c r="J305" s="712"/>
      <c r="K305" s="712"/>
      <c r="L305" s="712"/>
      <c r="M305" s="637"/>
      <c r="N305" s="475"/>
    </row>
    <row r="306" spans="2:14" ht="5.25" customHeight="1" thickBot="1" x14ac:dyDescent="0.25">
      <c r="B306" s="733"/>
      <c r="C306" s="731"/>
      <c r="D306" s="592"/>
      <c r="E306" s="709"/>
      <c r="F306" s="709"/>
      <c r="G306" s="709"/>
      <c r="H306" s="709"/>
      <c r="I306" s="709"/>
      <c r="J306" s="709"/>
      <c r="K306" s="709"/>
      <c r="L306" s="709"/>
      <c r="M306" s="593"/>
      <c r="N306" s="476"/>
    </row>
    <row r="307" spans="2:14" ht="33.75" customHeight="1" thickBot="1" x14ac:dyDescent="0.25">
      <c r="B307" s="165" t="s">
        <v>11</v>
      </c>
      <c r="C307" s="458" t="s">
        <v>4</v>
      </c>
      <c r="D307" s="464" t="s">
        <v>13</v>
      </c>
      <c r="E307" s="465" t="s">
        <v>28</v>
      </c>
      <c r="F307" s="445" t="s">
        <v>5</v>
      </c>
      <c r="G307" s="445" t="s">
        <v>6</v>
      </c>
      <c r="H307" s="444" t="s">
        <v>7</v>
      </c>
      <c r="I307" s="457" t="s">
        <v>89</v>
      </c>
      <c r="J307" s="457" t="s">
        <v>8</v>
      </c>
      <c r="K307" s="445" t="s">
        <v>105</v>
      </c>
      <c r="L307" s="445" t="s">
        <v>215</v>
      </c>
      <c r="M307" s="445" t="s">
        <v>9</v>
      </c>
      <c r="N307" s="464" t="s">
        <v>10</v>
      </c>
    </row>
    <row r="308" spans="2:14" ht="15.75" customHeight="1" thickBot="1" x14ac:dyDescent="0.25">
      <c r="B308" s="546">
        <v>56</v>
      </c>
      <c r="C308" s="484" t="s">
        <v>234</v>
      </c>
      <c r="D308" s="547" t="s">
        <v>236</v>
      </c>
      <c r="E308" s="443">
        <v>319.2</v>
      </c>
      <c r="F308" s="478">
        <f>ROUND(E308*G308,0)</f>
        <v>4788</v>
      </c>
      <c r="G308" s="509">
        <v>15</v>
      </c>
      <c r="H308" s="480">
        <v>12</v>
      </c>
      <c r="I308" s="481">
        <f>ROUND((E308/4)*H308,0)</f>
        <v>958</v>
      </c>
      <c r="J308" s="478"/>
      <c r="K308" s="478"/>
      <c r="L308" s="486"/>
      <c r="M308" s="508">
        <f>F308+I308+K308</f>
        <v>5746</v>
      </c>
      <c r="N308" s="485"/>
    </row>
    <row r="309" spans="2:14" ht="15.75" customHeight="1" thickBot="1" x14ac:dyDescent="0.25">
      <c r="B309" s="546"/>
      <c r="C309" s="484" t="s">
        <v>129</v>
      </c>
      <c r="D309" s="517"/>
      <c r="E309" s="486"/>
      <c r="F309" s="486"/>
      <c r="G309" s="493"/>
      <c r="H309" s="493"/>
      <c r="I309" s="486"/>
      <c r="J309" s="486"/>
      <c r="K309" s="486"/>
      <c r="L309" s="486"/>
      <c r="M309" s="526">
        <f>M308</f>
        <v>5746</v>
      </c>
      <c r="N309" s="491"/>
    </row>
    <row r="310" spans="2:14" ht="15.75" customHeight="1" x14ac:dyDescent="0.2">
      <c r="B310" s="470"/>
      <c r="C310" s="471"/>
      <c r="E310" s="472"/>
      <c r="F310" s="472"/>
      <c r="G310" s="470"/>
      <c r="H310" s="470"/>
      <c r="I310" s="472"/>
      <c r="J310" s="472"/>
      <c r="K310" s="472"/>
      <c r="L310" s="472"/>
      <c r="M310" s="473"/>
    </row>
    <row r="311" spans="2:14" ht="15.75" customHeight="1" x14ac:dyDescent="0.2">
      <c r="B311" s="353"/>
      <c r="C311" s="388"/>
      <c r="D311" s="366"/>
      <c r="E311" s="366"/>
      <c r="F311" s="366"/>
      <c r="G311" s="366"/>
      <c r="H311" s="366"/>
      <c r="I311" s="366"/>
      <c r="J311" s="366"/>
      <c r="K311" s="366"/>
      <c r="L311" s="366"/>
      <c r="M311" s="399"/>
      <c r="N311" s="353"/>
    </row>
    <row r="312" spans="2:14" ht="15.75" customHeight="1" x14ac:dyDescent="0.2">
      <c r="B312" s="353"/>
      <c r="C312" s="388"/>
      <c r="D312" s="366"/>
      <c r="E312" s="366"/>
      <c r="F312" s="366"/>
      <c r="G312" s="366"/>
      <c r="H312" s="366"/>
      <c r="I312" s="366"/>
      <c r="J312" s="366"/>
      <c r="K312" s="366"/>
      <c r="L312" s="366"/>
      <c r="M312" s="399"/>
      <c r="N312" s="353"/>
    </row>
    <row r="313" spans="2:14" ht="20.25" customHeight="1" thickBot="1" x14ac:dyDescent="0.25">
      <c r="C313" s="505"/>
      <c r="D313" s="470"/>
      <c r="E313" s="470"/>
      <c r="F313" s="470"/>
      <c r="G313" s="470"/>
      <c r="H313" s="470"/>
      <c r="I313" s="470"/>
      <c r="J313" s="470"/>
      <c r="K313" s="470"/>
      <c r="L313" s="516"/>
    </row>
    <row r="314" spans="2:14" ht="16.5" customHeight="1" x14ac:dyDescent="0.2">
      <c r="B314" s="718"/>
      <c r="C314" s="719"/>
      <c r="D314" s="755" t="s">
        <v>0</v>
      </c>
      <c r="E314" s="755"/>
      <c r="F314" s="755"/>
      <c r="G314" s="755"/>
      <c r="H314" s="755"/>
      <c r="I314" s="755"/>
      <c r="J314" s="755"/>
      <c r="K314" s="755"/>
      <c r="L314" s="755"/>
      <c r="M314" s="756"/>
      <c r="N314" s="474"/>
    </row>
    <row r="315" spans="2:14" ht="8.25" customHeight="1" x14ac:dyDescent="0.2">
      <c r="B315" s="720"/>
      <c r="C315" s="721"/>
      <c r="D315" s="757"/>
      <c r="E315" s="757"/>
      <c r="F315" s="757"/>
      <c r="G315" s="757"/>
      <c r="H315" s="757"/>
      <c r="I315" s="757"/>
      <c r="J315" s="757"/>
      <c r="K315" s="757"/>
      <c r="L315" s="757"/>
      <c r="M315" s="758"/>
      <c r="N315" s="475"/>
    </row>
    <row r="316" spans="2:14" ht="15" customHeight="1" x14ac:dyDescent="0.2">
      <c r="B316" s="720"/>
      <c r="C316" s="721"/>
      <c r="D316" s="708" t="str">
        <f>D271</f>
        <v>PAGO QUINCENAL DEL 01 AL 15 DE SEPTIEMBRE DE 2025</v>
      </c>
      <c r="E316" s="708"/>
      <c r="F316" s="708"/>
      <c r="G316" s="708"/>
      <c r="H316" s="708"/>
      <c r="I316" s="708"/>
      <c r="J316" s="708"/>
      <c r="K316" s="708"/>
      <c r="L316" s="708"/>
      <c r="M316" s="591"/>
      <c r="N316" s="475"/>
    </row>
    <row r="317" spans="2:14" ht="8.25" customHeight="1" thickBot="1" x14ac:dyDescent="0.25">
      <c r="B317" s="722"/>
      <c r="C317" s="723"/>
      <c r="D317" s="709"/>
      <c r="E317" s="709"/>
      <c r="F317" s="709"/>
      <c r="G317" s="709"/>
      <c r="H317" s="709"/>
      <c r="I317" s="709"/>
      <c r="J317" s="709"/>
      <c r="K317" s="709"/>
      <c r="L317" s="709"/>
      <c r="M317" s="593"/>
      <c r="N317" s="476"/>
    </row>
    <row r="318" spans="2:14" ht="15.75" customHeight="1" x14ac:dyDescent="0.2">
      <c r="B318" s="734" t="s">
        <v>2</v>
      </c>
      <c r="C318" s="736"/>
      <c r="D318" s="636" t="s">
        <v>176</v>
      </c>
      <c r="E318" s="712"/>
      <c r="F318" s="712"/>
      <c r="G318" s="712"/>
      <c r="H318" s="712"/>
      <c r="I318" s="712"/>
      <c r="J318" s="712"/>
      <c r="K318" s="712"/>
      <c r="L318" s="712"/>
      <c r="M318" s="637"/>
      <c r="N318" s="475"/>
    </row>
    <row r="319" spans="2:14" ht="12" customHeight="1" thickBot="1" x14ac:dyDescent="0.25">
      <c r="B319" s="733"/>
      <c r="C319" s="731"/>
      <c r="D319" s="592"/>
      <c r="E319" s="709"/>
      <c r="F319" s="709"/>
      <c r="G319" s="709"/>
      <c r="H319" s="709"/>
      <c r="I319" s="709"/>
      <c r="J319" s="709"/>
      <c r="K319" s="709"/>
      <c r="L319" s="709"/>
      <c r="M319" s="593"/>
      <c r="N319" s="476"/>
    </row>
    <row r="320" spans="2:14" ht="39.75" customHeight="1" thickBot="1" x14ac:dyDescent="0.25">
      <c r="B320" s="176" t="s">
        <v>11</v>
      </c>
      <c r="C320" s="456" t="s">
        <v>4</v>
      </c>
      <c r="D320" s="441" t="s">
        <v>13</v>
      </c>
      <c r="E320" s="463" t="s">
        <v>28</v>
      </c>
      <c r="F320" s="443" t="s">
        <v>136</v>
      </c>
      <c r="G320" s="443" t="s">
        <v>6</v>
      </c>
      <c r="H320" s="461" t="s">
        <v>7</v>
      </c>
      <c r="I320" s="461" t="s">
        <v>89</v>
      </c>
      <c r="J320" s="457" t="s">
        <v>8</v>
      </c>
      <c r="K320" s="445" t="s">
        <v>105</v>
      </c>
      <c r="L320" s="445" t="s">
        <v>215</v>
      </c>
      <c r="M320" s="443" t="s">
        <v>9</v>
      </c>
      <c r="N320" s="441" t="s">
        <v>10</v>
      </c>
    </row>
    <row r="321" spans="2:14" ht="38.25" customHeight="1" thickBot="1" x14ac:dyDescent="0.25">
      <c r="B321" s="456">
        <v>57</v>
      </c>
      <c r="C321" s="176" t="s">
        <v>174</v>
      </c>
      <c r="D321" s="250" t="s">
        <v>175</v>
      </c>
      <c r="E321" s="478">
        <v>260.43</v>
      </c>
      <c r="F321" s="478">
        <f>ROUND(E321*G321,0)</f>
        <v>3906</v>
      </c>
      <c r="G321" s="480">
        <v>15</v>
      </c>
      <c r="H321" s="480"/>
      <c r="I321" s="486"/>
      <c r="J321" s="498">
        <v>0</v>
      </c>
      <c r="K321" s="508">
        <f>ROUND((E321*2)*J321,0)</f>
        <v>0</v>
      </c>
      <c r="L321" s="508"/>
      <c r="M321" s="539">
        <f>F321+I321+K321</f>
        <v>3906</v>
      </c>
      <c r="N321" s="491"/>
    </row>
    <row r="322" spans="2:14" ht="12" thickBot="1" x14ac:dyDescent="0.25">
      <c r="B322" s="513"/>
      <c r="C322" s="175" t="s">
        <v>129</v>
      </c>
      <c r="D322" s="737"/>
      <c r="E322" s="738"/>
      <c r="F322" s="738"/>
      <c r="G322" s="738"/>
      <c r="H322" s="738"/>
      <c r="I322" s="738"/>
      <c r="J322" s="738"/>
      <c r="K322" s="739"/>
      <c r="L322" s="514"/>
      <c r="M322" s="543">
        <f>M321</f>
        <v>3906</v>
      </c>
      <c r="N322" s="491"/>
    </row>
    <row r="323" spans="2:14" ht="12" thickBot="1" x14ac:dyDescent="0.25">
      <c r="B323" s="504"/>
      <c r="C323" s="541"/>
      <c r="D323" s="506"/>
      <c r="E323" s="506"/>
      <c r="F323" s="506"/>
      <c r="G323" s="506"/>
      <c r="H323" s="506"/>
      <c r="I323" s="506"/>
      <c r="J323" s="506"/>
      <c r="K323" s="506"/>
      <c r="L323" s="506"/>
      <c r="M323" s="542"/>
    </row>
    <row r="324" spans="2:14" ht="15" customHeight="1" thickBot="1" x14ac:dyDescent="0.25">
      <c r="B324" s="513"/>
      <c r="C324" s="484" t="s">
        <v>108</v>
      </c>
      <c r="D324" s="513"/>
      <c r="E324" s="548"/>
      <c r="F324" s="548">
        <f>SUM(F1:F323)</f>
        <v>295944</v>
      </c>
      <c r="G324" s="548"/>
      <c r="H324" s="549"/>
      <c r="I324" s="548">
        <f>SUM(I1:I323)</f>
        <v>12786</v>
      </c>
      <c r="J324" s="550">
        <f>SUM(J1:J323)</f>
        <v>0</v>
      </c>
      <c r="K324" s="548">
        <f>SUM(K1:K323)</f>
        <v>400</v>
      </c>
      <c r="L324" s="548">
        <f>SUM(L10:L321)</f>
        <v>2000</v>
      </c>
      <c r="M324" s="555">
        <f>M322+M288+M277+M247+M234+M223+M211+M195+M185+M167+M155+M139+M127+M111+M101+M73+M41+M19+M309+M298+M259</f>
        <v>307130</v>
      </c>
      <c r="N324" s="485"/>
    </row>
    <row r="325" spans="2:14" ht="15" customHeight="1" x14ac:dyDescent="0.2">
      <c r="C325" s="471"/>
      <c r="E325" s="510"/>
      <c r="F325" s="510"/>
      <c r="G325" s="510"/>
      <c r="H325" s="551"/>
      <c r="I325" s="510"/>
      <c r="J325" s="552"/>
      <c r="K325" s="510"/>
      <c r="L325" s="510"/>
    </row>
    <row r="326" spans="2:14" ht="15" customHeight="1" x14ac:dyDescent="0.2">
      <c r="C326" s="471"/>
      <c r="E326" s="510"/>
      <c r="F326" s="510"/>
      <c r="G326" s="510"/>
      <c r="H326" s="551"/>
      <c r="I326" s="510"/>
      <c r="J326" s="552"/>
      <c r="K326" s="510"/>
      <c r="L326" s="510"/>
    </row>
    <row r="327" spans="2:14" ht="15.75" customHeight="1" x14ac:dyDescent="0.2">
      <c r="C327" s="471" t="s">
        <v>125</v>
      </c>
      <c r="D327" s="553">
        <f>F324</f>
        <v>295944</v>
      </c>
      <c r="F327" s="518"/>
    </row>
    <row r="328" spans="2:14" ht="15" customHeight="1" x14ac:dyDescent="0.2">
      <c r="C328" s="471" t="s">
        <v>7</v>
      </c>
      <c r="D328" s="553">
        <f>I324</f>
        <v>12786</v>
      </c>
      <c r="L328" s="516"/>
      <c r="M328" s="510"/>
    </row>
    <row r="329" spans="2:14" ht="15.75" customHeight="1" x14ac:dyDescent="0.2">
      <c r="C329" s="471" t="s">
        <v>126</v>
      </c>
      <c r="D329" s="553">
        <f>K324</f>
        <v>400</v>
      </c>
      <c r="L329" s="516"/>
      <c r="M329" s="564">
        <f>M324</f>
        <v>307130</v>
      </c>
    </row>
    <row r="330" spans="2:14" ht="15" customHeight="1" x14ac:dyDescent="0.2">
      <c r="C330" s="471" t="s">
        <v>215</v>
      </c>
      <c r="D330" s="553">
        <f>L324</f>
        <v>2000</v>
      </c>
    </row>
    <row r="331" spans="2:14" ht="15.75" customHeight="1" x14ac:dyDescent="0.2">
      <c r="C331" s="471" t="s">
        <v>127</v>
      </c>
      <c r="D331" s="553">
        <f>D329+D328+D327-D330</f>
        <v>307130</v>
      </c>
    </row>
    <row r="333" spans="2:14" x14ac:dyDescent="0.2">
      <c r="F333" s="510"/>
    </row>
    <row r="334" spans="2:14" x14ac:dyDescent="0.2">
      <c r="F334" s="510"/>
    </row>
    <row r="335" spans="2:14" x14ac:dyDescent="0.2">
      <c r="M335" s="469" t="s">
        <v>137</v>
      </c>
    </row>
    <row r="340" spans="6:6" x14ac:dyDescent="0.2">
      <c r="F340" s="554"/>
    </row>
    <row r="386" ht="15" customHeight="1" x14ac:dyDescent="0.2"/>
    <row r="387" ht="15" customHeight="1" x14ac:dyDescent="0.2"/>
    <row r="388" ht="15" customHeight="1" x14ac:dyDescent="0.2"/>
    <row r="389" ht="15.75" customHeight="1" x14ac:dyDescent="0.2"/>
    <row r="390" ht="15" customHeight="1" x14ac:dyDescent="0.2"/>
    <row r="391" ht="43.5" customHeight="1" x14ac:dyDescent="0.2"/>
    <row r="392" ht="25.5" customHeight="1" x14ac:dyDescent="0.2"/>
    <row r="402" ht="15" customHeight="1" x14ac:dyDescent="0.2"/>
    <row r="403" ht="15.75" customHeight="1" x14ac:dyDescent="0.2"/>
  </sheetData>
  <mergeCells count="119">
    <mergeCell ref="B3:C6"/>
    <mergeCell ref="D3:M4"/>
    <mergeCell ref="D5:M6"/>
    <mergeCell ref="B7:C8"/>
    <mergeCell ref="D7:M8"/>
    <mergeCell ref="D19:K19"/>
    <mergeCell ref="B55:C58"/>
    <mergeCell ref="D55:M56"/>
    <mergeCell ref="D57:M58"/>
    <mergeCell ref="B59:C60"/>
    <mergeCell ref="D59:M60"/>
    <mergeCell ref="D73:K73"/>
    <mergeCell ref="B27:C30"/>
    <mergeCell ref="D27:M28"/>
    <mergeCell ref="D29:M30"/>
    <mergeCell ref="B31:C32"/>
    <mergeCell ref="D31:M32"/>
    <mergeCell ref="D41:K41"/>
    <mergeCell ref="B107:C108"/>
    <mergeCell ref="D107:M108"/>
    <mergeCell ref="D111:K111"/>
    <mergeCell ref="B118:C121"/>
    <mergeCell ref="D118:M119"/>
    <mergeCell ref="D120:M121"/>
    <mergeCell ref="B90:C93"/>
    <mergeCell ref="D90:M91"/>
    <mergeCell ref="D92:M93"/>
    <mergeCell ref="B94:C95"/>
    <mergeCell ref="D94:M95"/>
    <mergeCell ref="B103:C106"/>
    <mergeCell ref="D103:M104"/>
    <mergeCell ref="D105:M106"/>
    <mergeCell ref="B134:C135"/>
    <mergeCell ref="D134:M135"/>
    <mergeCell ref="B146:C149"/>
    <mergeCell ref="D146:M147"/>
    <mergeCell ref="D148:M149"/>
    <mergeCell ref="B150:C151"/>
    <mergeCell ref="D150:M151"/>
    <mergeCell ref="B122:C123"/>
    <mergeCell ref="D122:M123"/>
    <mergeCell ref="D127:K127"/>
    <mergeCell ref="B130:C133"/>
    <mergeCell ref="D130:M131"/>
    <mergeCell ref="D132:M133"/>
    <mergeCell ref="B175:C178"/>
    <mergeCell ref="D175:M176"/>
    <mergeCell ref="D177:M178"/>
    <mergeCell ref="B179:C180"/>
    <mergeCell ref="D179:M180"/>
    <mergeCell ref="D185:K185"/>
    <mergeCell ref="B158:C161"/>
    <mergeCell ref="D158:M159"/>
    <mergeCell ref="D160:M161"/>
    <mergeCell ref="B162:C163"/>
    <mergeCell ref="D162:M163"/>
    <mergeCell ref="D167:K167"/>
    <mergeCell ref="B203:C206"/>
    <mergeCell ref="D203:M204"/>
    <mergeCell ref="D205:M206"/>
    <mergeCell ref="B207:C208"/>
    <mergeCell ref="D207:M208"/>
    <mergeCell ref="D211:K211"/>
    <mergeCell ref="B187:C190"/>
    <mergeCell ref="D187:M188"/>
    <mergeCell ref="D189:M190"/>
    <mergeCell ref="B191:C192"/>
    <mergeCell ref="D191:M192"/>
    <mergeCell ref="D195:K195"/>
    <mergeCell ref="B226:C229"/>
    <mergeCell ref="D226:M227"/>
    <mergeCell ref="D228:M229"/>
    <mergeCell ref="B230:C231"/>
    <mergeCell ref="D230:M231"/>
    <mergeCell ref="D234:K234"/>
    <mergeCell ref="B214:C217"/>
    <mergeCell ref="D214:M215"/>
    <mergeCell ref="D216:M217"/>
    <mergeCell ref="B218:C219"/>
    <mergeCell ref="D218:M219"/>
    <mergeCell ref="D223:K223"/>
    <mergeCell ref="B249:C252"/>
    <mergeCell ref="D249:M250"/>
    <mergeCell ref="D251:M252"/>
    <mergeCell ref="B253:C254"/>
    <mergeCell ref="D253:M254"/>
    <mergeCell ref="B269:C272"/>
    <mergeCell ref="D269:M270"/>
    <mergeCell ref="D271:M272"/>
    <mergeCell ref="B239:C242"/>
    <mergeCell ref="D239:M240"/>
    <mergeCell ref="D241:M242"/>
    <mergeCell ref="B243:C244"/>
    <mergeCell ref="D243:M244"/>
    <mergeCell ref="D247:K247"/>
    <mergeCell ref="B284:C285"/>
    <mergeCell ref="D284:M285"/>
    <mergeCell ref="B290:C293"/>
    <mergeCell ref="D290:M291"/>
    <mergeCell ref="D292:M293"/>
    <mergeCell ref="B294:C295"/>
    <mergeCell ref="D294:M295"/>
    <mergeCell ref="B273:C274"/>
    <mergeCell ref="D273:M274"/>
    <mergeCell ref="D277:K277"/>
    <mergeCell ref="B280:C283"/>
    <mergeCell ref="D280:M281"/>
    <mergeCell ref="D282:M283"/>
    <mergeCell ref="B318:C319"/>
    <mergeCell ref="D318:M319"/>
    <mergeCell ref="D322:K322"/>
    <mergeCell ref="B314:C317"/>
    <mergeCell ref="D314:M315"/>
    <mergeCell ref="D316:M317"/>
    <mergeCell ref="B301:C304"/>
    <mergeCell ref="D301:M302"/>
    <mergeCell ref="D303:M304"/>
    <mergeCell ref="B305:C306"/>
    <mergeCell ref="D305:M306"/>
  </mergeCells>
  <pageMargins left="0.7" right="0.7" top="0.75" bottom="0.75" header="0.3" footer="0.3"/>
  <pageSetup paperSize="256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1"/>
  <sheetViews>
    <sheetView topLeftCell="A297" workbookViewId="0">
      <selection activeCell="N315" sqref="N315"/>
    </sheetView>
  </sheetViews>
  <sheetFormatPr baseColWidth="10" defaultColWidth="11.42578125" defaultRowHeight="11.25" x14ac:dyDescent="0.2"/>
  <cols>
    <col min="1" max="1" width="1.28515625" style="469" customWidth="1"/>
    <col min="2" max="2" width="3.140625" style="469" customWidth="1"/>
    <col min="3" max="3" width="20.85546875" style="469" customWidth="1"/>
    <col min="4" max="4" width="13.7109375" style="469" customWidth="1"/>
    <col min="5" max="5" width="7.5703125" style="469" customWidth="1"/>
    <col min="6" max="6" width="11.28515625" style="469" customWidth="1"/>
    <col min="7" max="7" width="4.42578125" style="469" customWidth="1"/>
    <col min="8" max="8" width="7.85546875" style="469" customWidth="1"/>
    <col min="9" max="9" width="9.85546875" style="469" customWidth="1"/>
    <col min="10" max="10" width="5.140625" style="469" customWidth="1"/>
    <col min="11" max="11" width="8.7109375" style="469" customWidth="1"/>
    <col min="12" max="12" width="8.85546875" style="469" customWidth="1"/>
    <col min="13" max="13" width="11.140625" style="469" customWidth="1"/>
    <col min="14" max="14" width="32.28515625" style="469" customWidth="1"/>
    <col min="15" max="15" width="27.140625" style="469" customWidth="1"/>
    <col min="16" max="16" width="11.42578125" style="469"/>
    <col min="17" max="17" width="13.140625" style="469" bestFit="1" customWidth="1"/>
    <col min="18" max="16384" width="11.42578125" style="469"/>
  </cols>
  <sheetData>
    <row r="1" spans="2:14" ht="18" customHeight="1" x14ac:dyDescent="0.2">
      <c r="B1" s="470"/>
      <c r="C1" s="471"/>
      <c r="E1" s="472"/>
      <c r="F1" s="472"/>
      <c r="G1" s="470"/>
      <c r="H1" s="470"/>
      <c r="I1" s="472"/>
      <c r="J1" s="472"/>
      <c r="K1" s="472"/>
      <c r="L1" s="473"/>
    </row>
    <row r="2" spans="2:14" ht="7.5" customHeight="1" thickBot="1" x14ac:dyDescent="0.25"/>
    <row r="3" spans="2:14" x14ac:dyDescent="0.2">
      <c r="B3" s="718"/>
      <c r="C3" s="719"/>
      <c r="D3" s="755" t="s">
        <v>0</v>
      </c>
      <c r="E3" s="755"/>
      <c r="F3" s="755"/>
      <c r="G3" s="755"/>
      <c r="H3" s="755"/>
      <c r="I3" s="755"/>
      <c r="J3" s="755"/>
      <c r="K3" s="755"/>
      <c r="L3" s="755"/>
      <c r="M3" s="756"/>
      <c r="N3" s="474"/>
    </row>
    <row r="4" spans="2:14" x14ac:dyDescent="0.2">
      <c r="B4" s="720"/>
      <c r="C4" s="721"/>
      <c r="D4" s="757"/>
      <c r="E4" s="757"/>
      <c r="F4" s="757"/>
      <c r="G4" s="757"/>
      <c r="H4" s="757"/>
      <c r="I4" s="757"/>
      <c r="J4" s="757"/>
      <c r="K4" s="757"/>
      <c r="L4" s="757"/>
      <c r="M4" s="758"/>
      <c r="N4" s="475"/>
    </row>
    <row r="5" spans="2:14" x14ac:dyDescent="0.2">
      <c r="B5" s="720"/>
      <c r="C5" s="721"/>
      <c r="D5" s="759" t="s">
        <v>259</v>
      </c>
      <c r="E5" s="759"/>
      <c r="F5" s="759"/>
      <c r="G5" s="759"/>
      <c r="H5" s="759"/>
      <c r="I5" s="759"/>
      <c r="J5" s="759"/>
      <c r="K5" s="759"/>
      <c r="L5" s="759"/>
      <c r="M5" s="760"/>
      <c r="N5" s="475"/>
    </row>
    <row r="6" spans="2:14" ht="23.25" customHeight="1" thickBot="1" x14ac:dyDescent="0.25">
      <c r="B6" s="722"/>
      <c r="C6" s="723"/>
      <c r="D6" s="761"/>
      <c r="E6" s="761"/>
      <c r="F6" s="761"/>
      <c r="G6" s="761"/>
      <c r="H6" s="761"/>
      <c r="I6" s="761"/>
      <c r="J6" s="761"/>
      <c r="K6" s="761"/>
      <c r="L6" s="761"/>
      <c r="M6" s="762"/>
      <c r="N6" s="476"/>
    </row>
    <row r="7" spans="2:14" x14ac:dyDescent="0.2">
      <c r="B7" s="732" t="s">
        <v>2</v>
      </c>
      <c r="C7" s="729"/>
      <c r="D7" s="763" t="s">
        <v>15</v>
      </c>
      <c r="E7" s="764"/>
      <c r="F7" s="764"/>
      <c r="G7" s="764"/>
      <c r="H7" s="764"/>
      <c r="I7" s="764"/>
      <c r="J7" s="764"/>
      <c r="K7" s="764"/>
      <c r="L7" s="764"/>
      <c r="M7" s="765"/>
      <c r="N7" s="475"/>
    </row>
    <row r="8" spans="2:14" ht="12" thickBot="1" x14ac:dyDescent="0.25">
      <c r="B8" s="733"/>
      <c r="C8" s="731"/>
      <c r="D8" s="766"/>
      <c r="E8" s="761"/>
      <c r="F8" s="761"/>
      <c r="G8" s="761"/>
      <c r="H8" s="761"/>
      <c r="I8" s="761"/>
      <c r="J8" s="761"/>
      <c r="K8" s="761"/>
      <c r="L8" s="761"/>
      <c r="M8" s="762"/>
      <c r="N8" s="476"/>
    </row>
    <row r="9" spans="2:14" ht="45.75" thickBot="1" x14ac:dyDescent="0.25">
      <c r="B9" s="165" t="s">
        <v>11</v>
      </c>
      <c r="C9" s="458" t="s">
        <v>4</v>
      </c>
      <c r="D9" s="441" t="s">
        <v>13</v>
      </c>
      <c r="E9" s="442" t="s">
        <v>28</v>
      </c>
      <c r="F9" s="444" t="s">
        <v>5</v>
      </c>
      <c r="G9" s="459" t="s">
        <v>6</v>
      </c>
      <c r="H9" s="444" t="s">
        <v>7</v>
      </c>
      <c r="I9" s="457" t="s">
        <v>89</v>
      </c>
      <c r="J9" s="457" t="s">
        <v>8</v>
      </c>
      <c r="K9" s="445" t="s">
        <v>105</v>
      </c>
      <c r="L9" s="445" t="s">
        <v>215</v>
      </c>
      <c r="M9" s="444" t="s">
        <v>9</v>
      </c>
      <c r="N9" s="460" t="s">
        <v>10</v>
      </c>
    </row>
    <row r="10" spans="2:14" ht="23.25" thickBot="1" x14ac:dyDescent="0.25">
      <c r="B10" s="441">
        <v>2</v>
      </c>
      <c r="C10" s="477" t="s">
        <v>90</v>
      </c>
      <c r="D10" s="466" t="s">
        <v>16</v>
      </c>
      <c r="E10" s="478">
        <v>319.2</v>
      </c>
      <c r="F10" s="478">
        <f t="shared" ref="F10:F18" si="0">ROUND(E10*G10,0)</f>
        <v>4788</v>
      </c>
      <c r="G10" s="479">
        <v>15</v>
      </c>
      <c r="H10" s="480">
        <v>0</v>
      </c>
      <c r="I10" s="481">
        <f>ROUND((E10/4)*H10,0)</f>
        <v>0</v>
      </c>
      <c r="J10" s="478"/>
      <c r="K10" s="482"/>
      <c r="L10" s="478"/>
      <c r="M10" s="478">
        <f t="shared" ref="M10:M18" si="1">F10+I10+K10</f>
        <v>4788</v>
      </c>
      <c r="N10" s="483"/>
    </row>
    <row r="11" spans="2:14" ht="30" customHeight="1" thickBot="1" x14ac:dyDescent="0.25">
      <c r="B11" s="441">
        <v>3</v>
      </c>
      <c r="C11" s="484" t="s">
        <v>19</v>
      </c>
      <c r="D11" s="485" t="s">
        <v>20</v>
      </c>
      <c r="E11" s="478">
        <v>265.33</v>
      </c>
      <c r="F11" s="486">
        <f t="shared" si="0"/>
        <v>3980</v>
      </c>
      <c r="G11" s="480">
        <v>15</v>
      </c>
      <c r="H11" s="480">
        <v>0</v>
      </c>
      <c r="I11" s="478"/>
      <c r="J11" s="478"/>
      <c r="K11" s="482"/>
      <c r="L11" s="478"/>
      <c r="M11" s="478">
        <f t="shared" si="1"/>
        <v>3980</v>
      </c>
      <c r="N11" s="485"/>
    </row>
    <row r="12" spans="2:14" ht="30" customHeight="1" thickBot="1" x14ac:dyDescent="0.25">
      <c r="B12" s="487">
        <v>4</v>
      </c>
      <c r="C12" s="484" t="s">
        <v>187</v>
      </c>
      <c r="D12" s="485" t="s">
        <v>20</v>
      </c>
      <c r="E12" s="478">
        <v>266.66000000000003</v>
      </c>
      <c r="F12" s="486">
        <f t="shared" si="0"/>
        <v>4000</v>
      </c>
      <c r="G12" s="480">
        <v>15</v>
      </c>
      <c r="H12" s="488">
        <v>16</v>
      </c>
      <c r="I12" s="481">
        <f>ROUND((E12/4)*H12,0)</f>
        <v>1067</v>
      </c>
      <c r="J12" s="489"/>
      <c r="K12" s="490">
        <v>800</v>
      </c>
      <c r="L12" s="489"/>
      <c r="M12" s="489">
        <f t="shared" si="1"/>
        <v>5867</v>
      </c>
      <c r="N12" s="491"/>
    </row>
    <row r="13" spans="2:14" ht="30" customHeight="1" thickBot="1" x14ac:dyDescent="0.25">
      <c r="B13" s="456">
        <v>5</v>
      </c>
      <c r="C13" s="175" t="s">
        <v>21</v>
      </c>
      <c r="D13" s="485" t="s">
        <v>20</v>
      </c>
      <c r="E13" s="492">
        <v>265.33</v>
      </c>
      <c r="F13" s="478">
        <f t="shared" si="0"/>
        <v>3980</v>
      </c>
      <c r="G13" s="493">
        <v>15</v>
      </c>
      <c r="H13" s="480">
        <v>0</v>
      </c>
      <c r="I13" s="481">
        <f t="shared" ref="I13:I18" si="2">ROUND((E13/4)*H13,0)</f>
        <v>0</v>
      </c>
      <c r="J13" s="478"/>
      <c r="K13" s="482"/>
      <c r="L13" s="478"/>
      <c r="M13" s="478">
        <f t="shared" si="1"/>
        <v>3980</v>
      </c>
      <c r="N13" s="491"/>
    </row>
    <row r="14" spans="2:14" ht="30" customHeight="1" thickBot="1" x14ac:dyDescent="0.25">
      <c r="B14" s="456">
        <v>6</v>
      </c>
      <c r="C14" s="175" t="s">
        <v>192</v>
      </c>
      <c r="D14" s="485" t="s">
        <v>20</v>
      </c>
      <c r="E14" s="492">
        <v>400</v>
      </c>
      <c r="F14" s="478">
        <f t="shared" si="0"/>
        <v>6000</v>
      </c>
      <c r="G14" s="493">
        <v>15</v>
      </c>
      <c r="H14" s="480">
        <v>0</v>
      </c>
      <c r="I14" s="481">
        <f t="shared" si="2"/>
        <v>0</v>
      </c>
      <c r="J14" s="478"/>
      <c r="K14" s="482"/>
      <c r="L14" s="478"/>
      <c r="M14" s="478">
        <f t="shared" si="1"/>
        <v>6000</v>
      </c>
      <c r="N14" s="491"/>
    </row>
    <row r="15" spans="2:14" ht="30" customHeight="1" thickBot="1" x14ac:dyDescent="0.25">
      <c r="B15" s="456">
        <v>7</v>
      </c>
      <c r="C15" s="175" t="s">
        <v>193</v>
      </c>
      <c r="D15" s="485" t="s">
        <v>20</v>
      </c>
      <c r="E15" s="492">
        <v>287.17</v>
      </c>
      <c r="F15" s="478">
        <f t="shared" si="0"/>
        <v>4308</v>
      </c>
      <c r="G15" s="493">
        <v>15</v>
      </c>
      <c r="H15" s="480">
        <v>0</v>
      </c>
      <c r="I15" s="481">
        <f t="shared" si="2"/>
        <v>0</v>
      </c>
      <c r="J15" s="478"/>
      <c r="K15" s="482"/>
      <c r="L15" s="478"/>
      <c r="M15" s="478">
        <f>F15+I15+K15</f>
        <v>4308</v>
      </c>
      <c r="N15" s="491"/>
    </row>
    <row r="16" spans="2:14" ht="30.75" customHeight="1" thickBot="1" x14ac:dyDescent="0.25">
      <c r="B16" s="441">
        <v>8</v>
      </c>
      <c r="C16" s="175" t="s">
        <v>181</v>
      </c>
      <c r="D16" s="494" t="s">
        <v>182</v>
      </c>
      <c r="E16" s="492">
        <v>320</v>
      </c>
      <c r="F16" s="478">
        <f t="shared" si="0"/>
        <v>4800</v>
      </c>
      <c r="G16" s="493">
        <v>15</v>
      </c>
      <c r="H16" s="480">
        <v>18</v>
      </c>
      <c r="I16" s="481">
        <f t="shared" si="2"/>
        <v>1440</v>
      </c>
      <c r="J16" s="478"/>
      <c r="K16" s="482"/>
      <c r="L16" s="478"/>
      <c r="M16" s="478">
        <f t="shared" si="1"/>
        <v>6240</v>
      </c>
      <c r="N16" s="485"/>
    </row>
    <row r="17" spans="2:14" ht="33.75" customHeight="1" thickBot="1" x14ac:dyDescent="0.25">
      <c r="B17" s="487">
        <v>9</v>
      </c>
      <c r="C17" s="495" t="s">
        <v>22</v>
      </c>
      <c r="D17" s="496" t="s">
        <v>23</v>
      </c>
      <c r="E17" s="497">
        <f>5075.2/15</f>
        <v>338.34666666666664</v>
      </c>
      <c r="F17" s="478">
        <f t="shared" si="0"/>
        <v>5075</v>
      </c>
      <c r="G17" s="470">
        <v>15</v>
      </c>
      <c r="H17" s="488">
        <v>18</v>
      </c>
      <c r="I17" s="481">
        <f t="shared" si="2"/>
        <v>1523</v>
      </c>
      <c r="J17" s="498"/>
      <c r="K17" s="508">
        <f>ROUND((E17*2)*J17,0)</f>
        <v>0</v>
      </c>
      <c r="L17" s="500"/>
      <c r="M17" s="489">
        <f>F17+I17+K17</f>
        <v>6598</v>
      </c>
      <c r="N17" s="501"/>
    </row>
    <row r="18" spans="2:14" ht="30" customHeight="1" thickBot="1" x14ac:dyDescent="0.25">
      <c r="B18" s="456">
        <v>10</v>
      </c>
      <c r="C18" s="175" t="s">
        <v>24</v>
      </c>
      <c r="D18" s="494" t="s">
        <v>25</v>
      </c>
      <c r="E18" s="478">
        <v>319.2</v>
      </c>
      <c r="F18" s="478">
        <f t="shared" si="0"/>
        <v>4788</v>
      </c>
      <c r="G18" s="493">
        <v>15</v>
      </c>
      <c r="H18" s="480">
        <v>10</v>
      </c>
      <c r="I18" s="481">
        <f t="shared" si="2"/>
        <v>798</v>
      </c>
      <c r="J18" s="478"/>
      <c r="K18" s="482"/>
      <c r="L18" s="478"/>
      <c r="M18" s="478">
        <f t="shared" si="1"/>
        <v>5586</v>
      </c>
      <c r="N18" s="491"/>
    </row>
    <row r="19" spans="2:14" ht="21" customHeight="1" thickBot="1" x14ac:dyDescent="0.25">
      <c r="B19" s="456"/>
      <c r="C19" s="175" t="s">
        <v>129</v>
      </c>
      <c r="D19" s="685"/>
      <c r="E19" s="686"/>
      <c r="F19" s="686"/>
      <c r="G19" s="686"/>
      <c r="H19" s="686"/>
      <c r="I19" s="686"/>
      <c r="J19" s="686"/>
      <c r="K19" s="686"/>
      <c r="L19" s="502"/>
      <c r="M19" s="503">
        <f>SUM(M10:M18)</f>
        <v>47347</v>
      </c>
      <c r="N19" s="491"/>
    </row>
    <row r="20" spans="2:14" ht="21" customHeight="1" x14ac:dyDescent="0.2">
      <c r="B20" s="504"/>
      <c r="C20" s="505"/>
      <c r="D20" s="506"/>
      <c r="E20" s="506"/>
      <c r="F20" s="506"/>
      <c r="G20" s="506"/>
      <c r="H20" s="506"/>
      <c r="I20" s="506"/>
      <c r="J20" s="506"/>
      <c r="K20" s="506"/>
      <c r="L20" s="506"/>
      <c r="M20" s="473"/>
    </row>
    <row r="21" spans="2:14" ht="21" customHeight="1" x14ac:dyDescent="0.2">
      <c r="B21" s="504"/>
      <c r="C21" s="505"/>
      <c r="D21" s="506"/>
      <c r="E21" s="506"/>
      <c r="F21" s="506"/>
      <c r="G21" s="506"/>
      <c r="H21" s="506"/>
      <c r="I21" s="506"/>
      <c r="J21" s="506"/>
      <c r="K21" s="506"/>
      <c r="L21" s="506"/>
      <c r="M21" s="473"/>
    </row>
    <row r="22" spans="2:14" ht="21" customHeight="1" x14ac:dyDescent="0.2"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473"/>
    </row>
    <row r="23" spans="2:14" ht="21" customHeight="1" thickBot="1" x14ac:dyDescent="0.25">
      <c r="B23" s="504"/>
      <c r="C23" s="505"/>
      <c r="D23" s="506"/>
      <c r="E23" s="506"/>
      <c r="F23" s="506"/>
      <c r="G23" s="506"/>
      <c r="H23" s="506"/>
      <c r="I23" s="506"/>
      <c r="J23" s="506"/>
      <c r="K23" s="506"/>
      <c r="L23" s="506"/>
      <c r="M23" s="473"/>
    </row>
    <row r="24" spans="2:14" ht="7.5" hidden="1" customHeight="1" x14ac:dyDescent="0.2">
      <c r="B24" s="504"/>
      <c r="C24" s="505"/>
      <c r="D24" s="506"/>
      <c r="E24" s="506"/>
      <c r="F24" s="506"/>
      <c r="G24" s="506"/>
      <c r="H24" s="506"/>
      <c r="I24" s="506"/>
      <c r="J24" s="506"/>
      <c r="K24" s="506"/>
      <c r="L24" s="473"/>
    </row>
    <row r="25" spans="2:14" ht="6" hidden="1" customHeight="1" x14ac:dyDescent="0.2">
      <c r="B25" s="504"/>
      <c r="C25" s="505"/>
      <c r="D25" s="506"/>
      <c r="E25" s="506"/>
      <c r="F25" s="506"/>
      <c r="G25" s="506"/>
      <c r="H25" s="506"/>
      <c r="I25" s="506"/>
      <c r="J25" s="506"/>
      <c r="K25" s="506"/>
      <c r="L25" s="473"/>
    </row>
    <row r="26" spans="2:14" ht="3.75" hidden="1" customHeight="1" x14ac:dyDescent="0.2">
      <c r="F26" s="472"/>
    </row>
    <row r="27" spans="2:14" x14ac:dyDescent="0.2">
      <c r="B27" s="718"/>
      <c r="C27" s="719"/>
      <c r="D27" s="704" t="s">
        <v>0</v>
      </c>
      <c r="E27" s="704"/>
      <c r="F27" s="704"/>
      <c r="G27" s="704"/>
      <c r="H27" s="704"/>
      <c r="I27" s="704"/>
      <c r="J27" s="704"/>
      <c r="K27" s="704"/>
      <c r="L27" s="704"/>
      <c r="M27" s="705"/>
      <c r="N27" s="474"/>
    </row>
    <row r="28" spans="2:14" ht="6.75" customHeight="1" x14ac:dyDescent="0.2">
      <c r="B28" s="720"/>
      <c r="C28" s="721"/>
      <c r="D28" s="706"/>
      <c r="E28" s="706"/>
      <c r="F28" s="706"/>
      <c r="G28" s="706"/>
      <c r="H28" s="706"/>
      <c r="I28" s="706"/>
      <c r="J28" s="706"/>
      <c r="K28" s="706"/>
      <c r="L28" s="706"/>
      <c r="M28" s="707"/>
      <c r="N28" s="475"/>
    </row>
    <row r="29" spans="2:14" x14ac:dyDescent="0.2">
      <c r="B29" s="720"/>
      <c r="C29" s="721"/>
      <c r="D29" s="708" t="str">
        <f>D5</f>
        <v>PAGO QUINCENAL DEL 16 AL 30 DE SEPTIEMBRE DE 2025</v>
      </c>
      <c r="E29" s="708"/>
      <c r="F29" s="708"/>
      <c r="G29" s="708"/>
      <c r="H29" s="708"/>
      <c r="I29" s="708"/>
      <c r="J29" s="708"/>
      <c r="K29" s="708"/>
      <c r="L29" s="708"/>
      <c r="M29" s="591"/>
      <c r="N29" s="475"/>
    </row>
    <row r="30" spans="2:14" ht="3.75" customHeight="1" thickBot="1" x14ac:dyDescent="0.25">
      <c r="B30" s="722"/>
      <c r="C30" s="723"/>
      <c r="D30" s="709"/>
      <c r="E30" s="709"/>
      <c r="F30" s="709"/>
      <c r="G30" s="709"/>
      <c r="H30" s="709"/>
      <c r="I30" s="709"/>
      <c r="J30" s="709"/>
      <c r="K30" s="709"/>
      <c r="L30" s="709"/>
      <c r="M30" s="593"/>
      <c r="N30" s="476"/>
    </row>
    <row r="31" spans="2:14" x14ac:dyDescent="0.2">
      <c r="B31" s="732" t="s">
        <v>2</v>
      </c>
      <c r="C31" s="729"/>
      <c r="D31" s="636" t="s">
        <v>26</v>
      </c>
      <c r="E31" s="712"/>
      <c r="F31" s="712"/>
      <c r="G31" s="712"/>
      <c r="H31" s="712"/>
      <c r="I31" s="712"/>
      <c r="J31" s="712"/>
      <c r="K31" s="712"/>
      <c r="L31" s="712"/>
      <c r="M31" s="637"/>
      <c r="N31" s="475"/>
    </row>
    <row r="32" spans="2:14" ht="7.5" customHeight="1" thickBot="1" x14ac:dyDescent="0.25">
      <c r="B32" s="733"/>
      <c r="C32" s="731"/>
      <c r="D32" s="592"/>
      <c r="E32" s="709"/>
      <c r="F32" s="709"/>
      <c r="G32" s="709"/>
      <c r="H32" s="709"/>
      <c r="I32" s="709"/>
      <c r="J32" s="709"/>
      <c r="K32" s="709"/>
      <c r="L32" s="709"/>
      <c r="M32" s="593"/>
      <c r="N32" s="476"/>
    </row>
    <row r="33" spans="2:16" ht="30" customHeight="1" thickBot="1" x14ac:dyDescent="0.25">
      <c r="B33" s="176" t="s">
        <v>11</v>
      </c>
      <c r="C33" s="456" t="s">
        <v>4</v>
      </c>
      <c r="D33" s="441" t="s">
        <v>13</v>
      </c>
      <c r="E33" s="442" t="s">
        <v>28</v>
      </c>
      <c r="F33" s="443" t="s">
        <v>5</v>
      </c>
      <c r="G33" s="443" t="s">
        <v>6</v>
      </c>
      <c r="H33" s="444" t="s">
        <v>7</v>
      </c>
      <c r="I33" s="457" t="s">
        <v>89</v>
      </c>
      <c r="J33" s="457" t="s">
        <v>8</v>
      </c>
      <c r="K33" s="445" t="s">
        <v>105</v>
      </c>
      <c r="L33" s="445" t="s">
        <v>215</v>
      </c>
      <c r="M33" s="443" t="s">
        <v>9</v>
      </c>
      <c r="N33" s="441" t="s">
        <v>10</v>
      </c>
    </row>
    <row r="34" spans="2:16" ht="30" customHeight="1" thickBot="1" x14ac:dyDescent="0.25">
      <c r="B34" s="460">
        <v>11</v>
      </c>
      <c r="C34" s="511" t="s">
        <v>253</v>
      </c>
      <c r="D34" s="466" t="s">
        <v>251</v>
      </c>
      <c r="E34" s="478">
        <v>319.2</v>
      </c>
      <c r="F34" s="478">
        <f t="shared" ref="F34:F36" si="3">ROUND(E34*G34,0)</f>
        <v>4788</v>
      </c>
      <c r="G34" s="480">
        <v>15</v>
      </c>
      <c r="H34" s="480">
        <v>8</v>
      </c>
      <c r="I34" s="481">
        <f>ROUND((E34/4)*H34,0)</f>
        <v>638</v>
      </c>
      <c r="J34" s="498">
        <v>0</v>
      </c>
      <c r="K34" s="508">
        <f t="shared" ref="K34:K40" si="4">ROUND((E34*2)*J34,0)</f>
        <v>0</v>
      </c>
      <c r="L34" s="481"/>
      <c r="M34" s="561">
        <f>F34+I34+K34</f>
        <v>5426</v>
      </c>
      <c r="N34" s="460"/>
    </row>
    <row r="35" spans="2:16" ht="23.25" thickBot="1" x14ac:dyDescent="0.25">
      <c r="B35" s="460">
        <v>12</v>
      </c>
      <c r="C35" s="507" t="s">
        <v>211</v>
      </c>
      <c r="D35" s="466" t="s">
        <v>29</v>
      </c>
      <c r="E35" s="508">
        <v>358</v>
      </c>
      <c r="F35" s="478">
        <f t="shared" si="3"/>
        <v>5370</v>
      </c>
      <c r="G35" s="509">
        <v>15</v>
      </c>
      <c r="H35" s="480">
        <v>0</v>
      </c>
      <c r="I35" s="481">
        <f>ROUND((E35/4)*H35,0)</f>
        <v>0</v>
      </c>
      <c r="J35" s="498">
        <v>1</v>
      </c>
      <c r="K35" s="508">
        <f t="shared" si="4"/>
        <v>716</v>
      </c>
      <c r="L35" s="481"/>
      <c r="M35" s="478">
        <f t="shared" ref="M35:M40" si="5">F35+I35+K35</f>
        <v>6086</v>
      </c>
      <c r="N35" s="474"/>
      <c r="P35" s="510"/>
    </row>
    <row r="36" spans="2:16" ht="23.25" thickBot="1" x14ac:dyDescent="0.25">
      <c r="B36" s="460">
        <v>13</v>
      </c>
      <c r="C36" s="511" t="s">
        <v>30</v>
      </c>
      <c r="D36" s="494" t="s">
        <v>31</v>
      </c>
      <c r="E36" s="478">
        <v>304.08</v>
      </c>
      <c r="F36" s="478">
        <f t="shared" si="3"/>
        <v>4561</v>
      </c>
      <c r="G36" s="480">
        <v>15</v>
      </c>
      <c r="H36" s="480">
        <v>0</v>
      </c>
      <c r="I36" s="481">
        <f>ROUND((E36/4)*H36,0)</f>
        <v>0</v>
      </c>
      <c r="J36" s="498">
        <v>1</v>
      </c>
      <c r="K36" s="508">
        <f t="shared" si="4"/>
        <v>608</v>
      </c>
      <c r="L36" s="481"/>
      <c r="M36" s="561">
        <f>F36+I36+K36</f>
        <v>5169</v>
      </c>
      <c r="N36" s="485"/>
    </row>
    <row r="37" spans="2:16" ht="21.75" customHeight="1" thickBot="1" x14ac:dyDescent="0.25">
      <c r="B37" s="441">
        <v>14</v>
      </c>
      <c r="C37" s="511" t="s">
        <v>34</v>
      </c>
      <c r="D37" s="494" t="s">
        <v>35</v>
      </c>
      <c r="E37" s="478">
        <v>260.45999999999998</v>
      </c>
      <c r="F37" s="478">
        <f>ROUND(E37*G37,0)</f>
        <v>3907</v>
      </c>
      <c r="G37" s="480">
        <v>15</v>
      </c>
      <c r="H37" s="480"/>
      <c r="I37" s="486"/>
      <c r="J37" s="498">
        <v>1</v>
      </c>
      <c r="K37" s="508">
        <f t="shared" si="4"/>
        <v>521</v>
      </c>
      <c r="L37" s="481">
        <v>500</v>
      </c>
      <c r="M37" s="478">
        <f>F37+I37+K37-L37</f>
        <v>3928</v>
      </c>
      <c r="N37" s="485"/>
      <c r="P37" s="510"/>
    </row>
    <row r="38" spans="2:16" ht="21.75" customHeight="1" thickBot="1" x14ac:dyDescent="0.25">
      <c r="B38" s="441">
        <v>15</v>
      </c>
      <c r="C38" s="511" t="s">
        <v>216</v>
      </c>
      <c r="D38" s="494" t="s">
        <v>35</v>
      </c>
      <c r="E38" s="478">
        <v>260.45999999999998</v>
      </c>
      <c r="F38" s="478">
        <f t="shared" ref="F38:F40" si="6">ROUND(E38*G38,0)</f>
        <v>3907</v>
      </c>
      <c r="G38" s="480">
        <v>15</v>
      </c>
      <c r="H38" s="480"/>
      <c r="I38" s="486"/>
      <c r="J38" s="498">
        <v>1</v>
      </c>
      <c r="K38" s="508">
        <f t="shared" si="4"/>
        <v>521</v>
      </c>
      <c r="L38" s="481"/>
      <c r="M38" s="478">
        <f t="shared" si="5"/>
        <v>4428</v>
      </c>
      <c r="N38" s="485"/>
      <c r="P38" s="510"/>
    </row>
    <row r="39" spans="2:16" ht="21.75" customHeight="1" thickBot="1" x14ac:dyDescent="0.25">
      <c r="B39" s="441">
        <v>16</v>
      </c>
      <c r="C39" s="353" t="s">
        <v>237</v>
      </c>
      <c r="D39" s="494" t="s">
        <v>238</v>
      </c>
      <c r="E39" s="478">
        <v>311.88</v>
      </c>
      <c r="F39" s="478">
        <f t="shared" si="6"/>
        <v>4678</v>
      </c>
      <c r="G39" s="480">
        <v>15</v>
      </c>
      <c r="H39" s="480">
        <v>18</v>
      </c>
      <c r="I39" s="481">
        <f>ROUND((E39/4)*H39,0)</f>
        <v>1403</v>
      </c>
      <c r="J39" s="498">
        <v>0</v>
      </c>
      <c r="K39" s="508">
        <f t="shared" si="4"/>
        <v>0</v>
      </c>
      <c r="L39" s="481"/>
      <c r="M39" s="478">
        <f t="shared" si="5"/>
        <v>6081</v>
      </c>
      <c r="N39" s="491"/>
      <c r="P39" s="510"/>
    </row>
    <row r="40" spans="2:16" ht="20.25" customHeight="1" thickBot="1" x14ac:dyDescent="0.25">
      <c r="B40" s="441">
        <v>17</v>
      </c>
      <c r="C40" s="511" t="s">
        <v>250</v>
      </c>
      <c r="D40" s="562" t="s">
        <v>167</v>
      </c>
      <c r="E40" s="478">
        <v>287.13</v>
      </c>
      <c r="F40" s="478">
        <f t="shared" si="6"/>
        <v>4307</v>
      </c>
      <c r="G40" s="480">
        <v>15</v>
      </c>
      <c r="H40" s="480">
        <v>0</v>
      </c>
      <c r="I40" s="481">
        <f>ROUND((E40/4)*H40,0)</f>
        <v>0</v>
      </c>
      <c r="J40" s="498">
        <v>0</v>
      </c>
      <c r="K40" s="508">
        <f t="shared" si="4"/>
        <v>0</v>
      </c>
      <c r="L40" s="481"/>
      <c r="M40" s="478">
        <f t="shared" si="5"/>
        <v>4307</v>
      </c>
      <c r="N40" s="491"/>
      <c r="P40" s="510"/>
    </row>
    <row r="41" spans="2:16" ht="22.5" customHeight="1" thickBot="1" x14ac:dyDescent="0.25">
      <c r="B41" s="513"/>
      <c r="C41" s="484" t="s">
        <v>129</v>
      </c>
      <c r="D41" s="737"/>
      <c r="E41" s="738"/>
      <c r="F41" s="738"/>
      <c r="G41" s="738"/>
      <c r="H41" s="738"/>
      <c r="I41" s="738"/>
      <c r="J41" s="738"/>
      <c r="K41" s="739"/>
      <c r="L41" s="514"/>
      <c r="M41" s="515">
        <f>SUM(M34:M40)</f>
        <v>35425</v>
      </c>
      <c r="N41" s="491"/>
    </row>
    <row r="42" spans="2:16" ht="22.5" customHeight="1" x14ac:dyDescent="0.2">
      <c r="C42" s="471"/>
      <c r="D42" s="470"/>
      <c r="E42" s="470"/>
      <c r="F42" s="470"/>
      <c r="G42" s="470"/>
      <c r="H42" s="470"/>
      <c r="I42" s="470"/>
      <c r="J42" s="470"/>
      <c r="K42" s="470"/>
      <c r="L42" s="470"/>
      <c r="M42" s="516"/>
    </row>
    <row r="43" spans="2:16" ht="22.5" customHeight="1" x14ac:dyDescent="0.2">
      <c r="C43" s="471"/>
      <c r="D43" s="470"/>
      <c r="E43" s="470"/>
      <c r="F43" s="470"/>
      <c r="G43" s="470"/>
      <c r="H43" s="470"/>
      <c r="I43" s="470"/>
      <c r="J43" s="470"/>
      <c r="K43" s="470"/>
      <c r="L43" s="470"/>
      <c r="M43" s="516"/>
    </row>
    <row r="44" spans="2:16" ht="22.5" customHeight="1" x14ac:dyDescent="0.2">
      <c r="C44" s="471"/>
      <c r="D44" s="470"/>
      <c r="E44" s="470"/>
      <c r="F44" s="470"/>
      <c r="G44" s="470"/>
      <c r="H44" s="470"/>
      <c r="I44" s="470"/>
      <c r="J44" s="470"/>
      <c r="K44" s="470"/>
      <c r="L44" s="470"/>
      <c r="M44" s="516"/>
    </row>
    <row r="45" spans="2:16" ht="22.5" customHeight="1" x14ac:dyDescent="0.2">
      <c r="C45" s="471"/>
      <c r="D45" s="470"/>
      <c r="E45" s="470"/>
      <c r="F45" s="470"/>
      <c r="G45" s="470"/>
      <c r="H45" s="470"/>
      <c r="I45" s="470"/>
      <c r="J45" s="470"/>
      <c r="K45" s="470"/>
      <c r="L45" s="470"/>
      <c r="M45" s="516"/>
    </row>
    <row r="46" spans="2:16" ht="22.5" customHeight="1" x14ac:dyDescent="0.2">
      <c r="C46" s="471"/>
      <c r="D46" s="470"/>
      <c r="E46" s="470"/>
      <c r="F46" s="470"/>
      <c r="G46" s="470"/>
      <c r="H46" s="470"/>
      <c r="I46" s="470"/>
      <c r="J46" s="470"/>
      <c r="K46" s="470"/>
      <c r="L46" s="470"/>
      <c r="M46" s="516"/>
    </row>
    <row r="47" spans="2:16" ht="22.5" customHeight="1" x14ac:dyDescent="0.2">
      <c r="C47" s="471"/>
      <c r="D47" s="470"/>
      <c r="E47" s="470"/>
      <c r="F47" s="470"/>
      <c r="G47" s="470"/>
      <c r="H47" s="470"/>
      <c r="I47" s="470"/>
      <c r="J47" s="470"/>
      <c r="K47" s="470"/>
      <c r="L47" s="470"/>
      <c r="M47" s="516"/>
    </row>
    <row r="48" spans="2:16" ht="22.5" customHeight="1" x14ac:dyDescent="0.2">
      <c r="C48" s="471"/>
      <c r="D48" s="470"/>
      <c r="E48" s="470"/>
      <c r="F48" s="470"/>
      <c r="G48" s="470"/>
      <c r="H48" s="470"/>
      <c r="I48" s="470"/>
      <c r="J48" s="470"/>
      <c r="K48" s="470"/>
      <c r="L48" s="470"/>
      <c r="M48" s="516"/>
    </row>
    <row r="49" spans="2:17" ht="22.5" customHeight="1" x14ac:dyDescent="0.2">
      <c r="C49" s="471"/>
      <c r="D49" s="470"/>
      <c r="E49" s="470"/>
      <c r="F49" s="470"/>
      <c r="G49" s="470"/>
      <c r="H49" s="470"/>
      <c r="I49" s="470"/>
      <c r="J49" s="470"/>
      <c r="K49" s="470"/>
      <c r="L49" s="470"/>
      <c r="M49" s="516"/>
    </row>
    <row r="50" spans="2:17" ht="22.5" customHeight="1" x14ac:dyDescent="0.2">
      <c r="C50" s="471"/>
      <c r="D50" s="470"/>
      <c r="E50" s="470"/>
      <c r="F50" s="470"/>
      <c r="G50" s="470"/>
      <c r="H50" s="470"/>
      <c r="I50" s="470"/>
      <c r="J50" s="470"/>
      <c r="K50" s="470"/>
      <c r="L50" s="470"/>
      <c r="M50" s="516"/>
    </row>
    <row r="51" spans="2:17" ht="22.5" customHeight="1" x14ac:dyDescent="0.2">
      <c r="C51" s="471"/>
      <c r="D51" s="470"/>
      <c r="E51" s="470"/>
      <c r="F51" s="470"/>
      <c r="G51" s="470"/>
      <c r="H51" s="470"/>
      <c r="I51" s="470"/>
      <c r="J51" s="470"/>
      <c r="K51" s="470"/>
      <c r="L51" s="470"/>
      <c r="M51" s="516"/>
    </row>
    <row r="52" spans="2:17" ht="22.5" customHeight="1" x14ac:dyDescent="0.2">
      <c r="C52" s="471"/>
      <c r="D52" s="470"/>
      <c r="E52" s="470"/>
      <c r="F52" s="470"/>
      <c r="G52" s="470"/>
      <c r="H52" s="470"/>
      <c r="I52" s="470"/>
      <c r="J52" s="470"/>
      <c r="K52" s="470"/>
      <c r="L52" s="470"/>
      <c r="M52" s="516"/>
    </row>
    <row r="53" spans="2:17" ht="15" hidden="1" customHeight="1" x14ac:dyDescent="0.2">
      <c r="C53" s="471"/>
      <c r="D53" s="470"/>
      <c r="E53" s="470"/>
      <c r="F53" s="470"/>
      <c r="G53" s="470"/>
      <c r="H53" s="470"/>
      <c r="I53" s="470"/>
      <c r="J53" s="470"/>
      <c r="K53" s="470"/>
      <c r="L53" s="470"/>
      <c r="M53" s="516"/>
    </row>
    <row r="54" spans="2:17" ht="16.5" customHeight="1" thickBot="1" x14ac:dyDescent="0.25">
      <c r="C54" s="471"/>
      <c r="D54" s="470"/>
      <c r="E54" s="470"/>
      <c r="F54" s="470"/>
      <c r="G54" s="470"/>
      <c r="H54" s="470"/>
      <c r="I54" s="470"/>
      <c r="J54" s="470"/>
      <c r="K54" s="470"/>
      <c r="L54" s="516"/>
    </row>
    <row r="55" spans="2:17" ht="18" customHeight="1" x14ac:dyDescent="0.2">
      <c r="B55" s="718">
        <f ca="1">B55:M101</f>
        <v>0</v>
      </c>
      <c r="C55" s="719"/>
      <c r="D55" s="704" t="s">
        <v>0</v>
      </c>
      <c r="E55" s="704"/>
      <c r="F55" s="704"/>
      <c r="G55" s="704"/>
      <c r="H55" s="704"/>
      <c r="I55" s="704"/>
      <c r="J55" s="704"/>
      <c r="K55" s="704"/>
      <c r="L55" s="704"/>
      <c r="M55" s="705"/>
      <c r="N55" s="474"/>
    </row>
    <row r="56" spans="2:17" ht="10.5" customHeight="1" x14ac:dyDescent="0.2">
      <c r="B56" s="720"/>
      <c r="C56" s="721"/>
      <c r="D56" s="706"/>
      <c r="E56" s="706"/>
      <c r="F56" s="706"/>
      <c r="G56" s="706"/>
      <c r="H56" s="706"/>
      <c r="I56" s="706"/>
      <c r="J56" s="706"/>
      <c r="K56" s="706"/>
      <c r="L56" s="706"/>
      <c r="M56" s="707"/>
      <c r="N56" s="475"/>
    </row>
    <row r="57" spans="2:17" ht="13.5" customHeight="1" thickBot="1" x14ac:dyDescent="0.25">
      <c r="B57" s="720"/>
      <c r="C57" s="721"/>
      <c r="D57" s="708" t="str">
        <f>D29</f>
        <v>PAGO QUINCENAL DEL 16 AL 30 DE SEPTIEMBRE DE 2025</v>
      </c>
      <c r="E57" s="708"/>
      <c r="F57" s="708"/>
      <c r="G57" s="708"/>
      <c r="H57" s="708"/>
      <c r="I57" s="708"/>
      <c r="J57" s="708"/>
      <c r="K57" s="708"/>
      <c r="L57" s="708"/>
      <c r="M57" s="591"/>
      <c r="N57" s="475"/>
    </row>
    <row r="58" spans="2:17" ht="9.75" hidden="1" customHeight="1" x14ac:dyDescent="0.2">
      <c r="B58" s="722"/>
      <c r="C58" s="723"/>
      <c r="D58" s="709"/>
      <c r="E58" s="709"/>
      <c r="F58" s="709"/>
      <c r="G58" s="709"/>
      <c r="H58" s="709"/>
      <c r="I58" s="709"/>
      <c r="J58" s="709"/>
      <c r="K58" s="709"/>
      <c r="L58" s="709"/>
      <c r="M58" s="593"/>
      <c r="N58" s="476"/>
    </row>
    <row r="59" spans="2:17" ht="15" customHeight="1" x14ac:dyDescent="0.2">
      <c r="B59" s="732" t="s">
        <v>2</v>
      </c>
      <c r="C59" s="729"/>
      <c r="D59" s="636" t="s">
        <v>37</v>
      </c>
      <c r="E59" s="712"/>
      <c r="F59" s="712"/>
      <c r="G59" s="712"/>
      <c r="H59" s="712"/>
      <c r="I59" s="712"/>
      <c r="J59" s="712"/>
      <c r="K59" s="712"/>
      <c r="L59" s="712"/>
      <c r="M59" s="637"/>
      <c r="N59" s="475"/>
    </row>
    <row r="60" spans="2:17" ht="0.75" customHeight="1" thickBot="1" x14ac:dyDescent="0.25">
      <c r="B60" s="733"/>
      <c r="C60" s="731"/>
      <c r="D60" s="592"/>
      <c r="E60" s="709"/>
      <c r="F60" s="709"/>
      <c r="G60" s="709"/>
      <c r="H60" s="709"/>
      <c r="I60" s="709"/>
      <c r="J60" s="709"/>
      <c r="K60" s="709"/>
      <c r="L60" s="709"/>
      <c r="M60" s="593"/>
      <c r="N60" s="476"/>
    </row>
    <row r="61" spans="2:17" ht="23.25" customHeight="1" thickBot="1" x14ac:dyDescent="0.25">
      <c r="B61" s="175" t="s">
        <v>11</v>
      </c>
      <c r="C61" s="456" t="s">
        <v>4</v>
      </c>
      <c r="D61" s="441" t="s">
        <v>13</v>
      </c>
      <c r="E61" s="442" t="s">
        <v>28</v>
      </c>
      <c r="F61" s="443" t="s">
        <v>5</v>
      </c>
      <c r="G61" s="443" t="s">
        <v>6</v>
      </c>
      <c r="H61" s="444" t="s">
        <v>7</v>
      </c>
      <c r="I61" s="457" t="s">
        <v>89</v>
      </c>
      <c r="J61" s="457" t="s">
        <v>8</v>
      </c>
      <c r="K61" s="445" t="s">
        <v>105</v>
      </c>
      <c r="L61" s="445" t="s">
        <v>215</v>
      </c>
      <c r="M61" s="443" t="s">
        <v>9</v>
      </c>
      <c r="N61" s="441" t="s">
        <v>10</v>
      </c>
      <c r="Q61" s="469" t="s">
        <v>178</v>
      </c>
    </row>
    <row r="62" spans="2:17" ht="24" customHeight="1" thickBot="1" x14ac:dyDescent="0.25">
      <c r="B62" s="441">
        <v>18</v>
      </c>
      <c r="C62" s="507" t="s">
        <v>38</v>
      </c>
      <c r="D62" s="466" t="s">
        <v>42</v>
      </c>
      <c r="E62" s="478">
        <v>319.2</v>
      </c>
      <c r="F62" s="478">
        <f t="shared" ref="F62:F72" si="7">ROUND(E62*G62,0)</f>
        <v>4788</v>
      </c>
      <c r="G62" s="509">
        <v>15</v>
      </c>
      <c r="H62" s="480">
        <v>0</v>
      </c>
      <c r="I62" s="481">
        <f t="shared" ref="I62:I72" si="8">ROUND((E62/4)*H62,0)</f>
        <v>0</v>
      </c>
      <c r="J62" s="498">
        <v>0</v>
      </c>
      <c r="K62" s="508">
        <f>ROUND((E62*2)*J62,0)</f>
        <v>0</v>
      </c>
      <c r="L62" s="481"/>
      <c r="M62" s="508">
        <f t="shared" ref="M62:M68" si="9">F62+I62+K62</f>
        <v>4788</v>
      </c>
      <c r="N62" s="474"/>
    </row>
    <row r="63" spans="2:17" ht="23.25" customHeight="1" thickBot="1" x14ac:dyDescent="0.3">
      <c r="B63" s="441">
        <v>19</v>
      </c>
      <c r="C63" s="1" t="s">
        <v>239</v>
      </c>
      <c r="D63" s="466" t="s">
        <v>151</v>
      </c>
      <c r="E63" s="478">
        <v>319.2</v>
      </c>
      <c r="F63" s="478">
        <f t="shared" si="7"/>
        <v>4788</v>
      </c>
      <c r="G63" s="509">
        <v>15</v>
      </c>
      <c r="H63" s="480">
        <v>0</v>
      </c>
      <c r="I63" s="481">
        <f t="shared" si="8"/>
        <v>0</v>
      </c>
      <c r="J63" s="498">
        <v>0</v>
      </c>
      <c r="K63" s="508">
        <f>ROUND((E63*2)*J63,0)</f>
        <v>0</v>
      </c>
      <c r="L63" s="481"/>
      <c r="M63" s="508">
        <f t="shared" si="9"/>
        <v>4788</v>
      </c>
      <c r="N63" s="474"/>
    </row>
    <row r="64" spans="2:17" ht="21" customHeight="1" thickBot="1" x14ac:dyDescent="0.25">
      <c r="B64" s="441">
        <v>20</v>
      </c>
      <c r="C64" s="507" t="s">
        <v>194</v>
      </c>
      <c r="D64" s="466" t="s">
        <v>151</v>
      </c>
      <c r="E64" s="478">
        <v>319.2</v>
      </c>
      <c r="F64" s="478">
        <f t="shared" si="7"/>
        <v>4788</v>
      </c>
      <c r="G64" s="509">
        <v>15</v>
      </c>
      <c r="H64" s="480">
        <v>18</v>
      </c>
      <c r="I64" s="481">
        <f t="shared" si="8"/>
        <v>1436</v>
      </c>
      <c r="J64" s="498">
        <v>0</v>
      </c>
      <c r="K64" s="508">
        <f>ROUND((E64*2)*J64,0)</f>
        <v>0</v>
      </c>
      <c r="L64" s="481"/>
      <c r="M64" s="508">
        <f t="shared" si="9"/>
        <v>6224</v>
      </c>
      <c r="N64" s="474"/>
    </row>
    <row r="65" spans="2:18" ht="20.25" customHeight="1" thickBot="1" x14ac:dyDescent="0.3">
      <c r="B65" s="441">
        <v>21</v>
      </c>
      <c r="C65" t="s">
        <v>240</v>
      </c>
      <c r="D65" s="466" t="s">
        <v>241</v>
      </c>
      <c r="E65" s="478">
        <v>338.04</v>
      </c>
      <c r="F65" s="478">
        <f t="shared" si="7"/>
        <v>5071</v>
      </c>
      <c r="G65" s="509">
        <v>15</v>
      </c>
      <c r="H65" s="480">
        <v>16</v>
      </c>
      <c r="I65" s="481">
        <f t="shared" si="8"/>
        <v>1352</v>
      </c>
      <c r="J65" s="498">
        <v>0</v>
      </c>
      <c r="K65" s="508">
        <f>ROUND((E65*2)*J65,0)</f>
        <v>0</v>
      </c>
      <c r="L65" s="481"/>
      <c r="M65" s="508">
        <f t="shared" si="9"/>
        <v>6423</v>
      </c>
      <c r="N65" s="474"/>
    </row>
    <row r="66" spans="2:18" ht="24" customHeight="1" thickBot="1" x14ac:dyDescent="0.25">
      <c r="B66" s="441">
        <v>22</v>
      </c>
      <c r="C66" s="507" t="s">
        <v>168</v>
      </c>
      <c r="D66" s="466" t="s">
        <v>169</v>
      </c>
      <c r="E66" s="478">
        <v>338.04</v>
      </c>
      <c r="F66" s="478">
        <f t="shared" si="7"/>
        <v>5071</v>
      </c>
      <c r="G66" s="509">
        <v>15</v>
      </c>
      <c r="H66" s="480">
        <v>18</v>
      </c>
      <c r="I66" s="481">
        <f t="shared" si="8"/>
        <v>1521</v>
      </c>
      <c r="J66" s="498">
        <v>0</v>
      </c>
      <c r="K66" s="508">
        <v>0</v>
      </c>
      <c r="L66" s="481"/>
      <c r="M66" s="508">
        <f>F66+I66+K66</f>
        <v>6592</v>
      </c>
      <c r="N66" s="474"/>
    </row>
    <row r="67" spans="2:18" ht="21.75" customHeight="1" thickBot="1" x14ac:dyDescent="0.25">
      <c r="B67" s="464">
        <v>23</v>
      </c>
      <c r="C67" s="484" t="s">
        <v>40</v>
      </c>
      <c r="D67" s="494" t="s">
        <v>43</v>
      </c>
      <c r="E67" s="478">
        <v>448.86666666666667</v>
      </c>
      <c r="F67" s="478">
        <f t="shared" si="7"/>
        <v>6733</v>
      </c>
      <c r="G67" s="480">
        <v>15</v>
      </c>
      <c r="H67" s="480">
        <v>0</v>
      </c>
      <c r="I67" s="481">
        <f t="shared" si="8"/>
        <v>0</v>
      </c>
      <c r="J67" s="498">
        <v>0</v>
      </c>
      <c r="K67" s="508">
        <f>ROUND((E67*2)*J67,0)</f>
        <v>0</v>
      </c>
      <c r="L67" s="499"/>
      <c r="M67" s="478">
        <f t="shared" si="9"/>
        <v>6733</v>
      </c>
      <c r="N67" s="485"/>
    </row>
    <row r="68" spans="2:18" ht="21" customHeight="1" thickBot="1" x14ac:dyDescent="0.25">
      <c r="B68" s="441">
        <v>24</v>
      </c>
      <c r="C68" s="512" t="s">
        <v>152</v>
      </c>
      <c r="D68" s="494" t="s">
        <v>44</v>
      </c>
      <c r="E68" s="478">
        <v>501.33333333333331</v>
      </c>
      <c r="F68" s="478">
        <f t="shared" si="7"/>
        <v>7520</v>
      </c>
      <c r="G68" s="480">
        <v>15</v>
      </c>
      <c r="H68" s="480">
        <v>0</v>
      </c>
      <c r="I68" s="486">
        <f t="shared" si="8"/>
        <v>0</v>
      </c>
      <c r="J68" s="485"/>
      <c r="K68" s="485"/>
      <c r="L68" s="517"/>
      <c r="M68" s="478">
        <f t="shared" si="9"/>
        <v>7520</v>
      </c>
      <c r="N68" s="485"/>
      <c r="R68" s="518">
        <f>SUM(R61:R67)</f>
        <v>0</v>
      </c>
    </row>
    <row r="69" spans="2:18" ht="22.5" customHeight="1" thickBot="1" x14ac:dyDescent="0.25">
      <c r="B69" s="456">
        <v>25</v>
      </c>
      <c r="C69" s="175" t="s">
        <v>183</v>
      </c>
      <c r="D69" s="494" t="s">
        <v>184</v>
      </c>
      <c r="E69" s="478">
        <v>338.4</v>
      </c>
      <c r="F69" s="478">
        <f t="shared" si="7"/>
        <v>5076</v>
      </c>
      <c r="G69" s="480">
        <v>15</v>
      </c>
      <c r="H69" s="480">
        <v>0</v>
      </c>
      <c r="I69" s="481">
        <f t="shared" si="8"/>
        <v>0</v>
      </c>
      <c r="J69" s="498">
        <v>0</v>
      </c>
      <c r="K69" s="508">
        <f t="shared" ref="K69" si="10">ROUND((E69*2)*J69,0)</f>
        <v>0</v>
      </c>
      <c r="L69" s="499"/>
      <c r="M69" s="478">
        <f>F69+I69+K69</f>
        <v>5076</v>
      </c>
      <c r="N69" s="491"/>
      <c r="R69" s="518"/>
    </row>
    <row r="70" spans="2:18" ht="24.75" customHeight="1" thickBot="1" x14ac:dyDescent="0.25">
      <c r="B70" s="456">
        <v>26</v>
      </c>
      <c r="C70" s="175" t="s">
        <v>226</v>
      </c>
      <c r="D70" s="494" t="s">
        <v>229</v>
      </c>
      <c r="E70" s="478">
        <v>600</v>
      </c>
      <c r="F70" s="478">
        <f t="shared" si="7"/>
        <v>9000</v>
      </c>
      <c r="G70" s="480">
        <v>15</v>
      </c>
      <c r="H70" s="480">
        <v>0</v>
      </c>
      <c r="I70" s="481">
        <f t="shared" si="8"/>
        <v>0</v>
      </c>
      <c r="J70" s="498">
        <v>0</v>
      </c>
      <c r="K70" s="508">
        <f>ROUND((E70*2)*J70,0)</f>
        <v>0</v>
      </c>
      <c r="L70" s="499"/>
      <c r="M70" s="478">
        <f t="shared" ref="M70:M71" si="11">F70+I70+K70</f>
        <v>9000</v>
      </c>
      <c r="N70" s="491"/>
      <c r="R70" s="518"/>
    </row>
    <row r="71" spans="2:18" ht="24.75" customHeight="1" thickBot="1" x14ac:dyDescent="0.25">
      <c r="B71" s="456">
        <v>27</v>
      </c>
      <c r="C71" s="175" t="s">
        <v>227</v>
      </c>
      <c r="D71" s="494" t="s">
        <v>229</v>
      </c>
      <c r="E71" s="478">
        <v>400</v>
      </c>
      <c r="F71" s="478">
        <f t="shared" si="7"/>
        <v>6000</v>
      </c>
      <c r="G71" s="480">
        <v>15</v>
      </c>
      <c r="H71" s="480">
        <v>0</v>
      </c>
      <c r="I71" s="486">
        <f t="shared" si="8"/>
        <v>0</v>
      </c>
      <c r="J71" s="485"/>
      <c r="K71" s="485"/>
      <c r="L71" s="517"/>
      <c r="M71" s="478">
        <f t="shared" si="11"/>
        <v>6000</v>
      </c>
      <c r="N71" s="491"/>
      <c r="R71" s="518"/>
    </row>
    <row r="72" spans="2:18" ht="26.25" customHeight="1" thickBot="1" x14ac:dyDescent="0.25">
      <c r="B72" s="456">
        <v>28</v>
      </c>
      <c r="C72" s="175" t="s">
        <v>228</v>
      </c>
      <c r="D72" s="494" t="s">
        <v>230</v>
      </c>
      <c r="E72" s="478">
        <v>600</v>
      </c>
      <c r="F72" s="478">
        <f t="shared" si="7"/>
        <v>9000</v>
      </c>
      <c r="G72" s="480">
        <v>15</v>
      </c>
      <c r="H72" s="480">
        <v>0</v>
      </c>
      <c r="I72" s="481">
        <f t="shared" si="8"/>
        <v>0</v>
      </c>
      <c r="J72" s="498">
        <v>0</v>
      </c>
      <c r="K72" s="508">
        <f t="shared" ref="K72" si="12">ROUND((E72*2)*J72,0)</f>
        <v>0</v>
      </c>
      <c r="L72" s="499"/>
      <c r="M72" s="478">
        <f>F72+I72+K72</f>
        <v>9000</v>
      </c>
      <c r="N72" s="491"/>
      <c r="R72" s="518"/>
    </row>
    <row r="73" spans="2:18" ht="18" customHeight="1" thickBot="1" x14ac:dyDescent="0.25">
      <c r="B73" s="513"/>
      <c r="C73" s="484" t="s">
        <v>129</v>
      </c>
      <c r="D73" s="737"/>
      <c r="E73" s="738"/>
      <c r="F73" s="738"/>
      <c r="G73" s="738"/>
      <c r="H73" s="738"/>
      <c r="I73" s="738"/>
      <c r="J73" s="738"/>
      <c r="K73" s="739"/>
      <c r="L73" s="493"/>
      <c r="M73" s="515">
        <f>SUM(M62:M72)</f>
        <v>72144</v>
      </c>
      <c r="N73" s="491"/>
      <c r="R73" s="518">
        <f>+R68*0.06</f>
        <v>0</v>
      </c>
    </row>
    <row r="74" spans="2:18" hidden="1" x14ac:dyDescent="0.2"/>
    <row r="89" spans="2:17" ht="12" thickBot="1" x14ac:dyDescent="0.25"/>
    <row r="90" spans="2:17" x14ac:dyDescent="0.2">
      <c r="B90" s="718"/>
      <c r="C90" s="719"/>
      <c r="D90" s="704" t="s">
        <v>0</v>
      </c>
      <c r="E90" s="704"/>
      <c r="F90" s="704"/>
      <c r="G90" s="704"/>
      <c r="H90" s="704"/>
      <c r="I90" s="704"/>
      <c r="J90" s="704"/>
      <c r="K90" s="704"/>
      <c r="L90" s="704"/>
      <c r="M90" s="705"/>
      <c r="N90" s="474"/>
      <c r="Q90" s="518"/>
    </row>
    <row r="91" spans="2:17" ht="4.5" customHeight="1" x14ac:dyDescent="0.2">
      <c r="B91" s="720"/>
      <c r="C91" s="721"/>
      <c r="D91" s="706"/>
      <c r="E91" s="706"/>
      <c r="F91" s="706"/>
      <c r="G91" s="706"/>
      <c r="H91" s="706"/>
      <c r="I91" s="706"/>
      <c r="J91" s="706"/>
      <c r="K91" s="706"/>
      <c r="L91" s="706"/>
      <c r="M91" s="707"/>
      <c r="N91" s="475"/>
    </row>
    <row r="92" spans="2:17" x14ac:dyDescent="0.2">
      <c r="B92" s="720"/>
      <c r="C92" s="721"/>
      <c r="D92" s="708" t="str">
        <f>D57</f>
        <v>PAGO QUINCENAL DEL 16 AL 30 DE SEPTIEMBRE DE 2025</v>
      </c>
      <c r="E92" s="708"/>
      <c r="F92" s="708"/>
      <c r="G92" s="708"/>
      <c r="H92" s="708"/>
      <c r="I92" s="708"/>
      <c r="J92" s="708"/>
      <c r="K92" s="708"/>
      <c r="L92" s="708"/>
      <c r="M92" s="591"/>
      <c r="N92" s="475"/>
    </row>
    <row r="93" spans="2:17" ht="21.75" customHeight="1" thickBot="1" x14ac:dyDescent="0.25">
      <c r="B93" s="722"/>
      <c r="C93" s="723"/>
      <c r="D93" s="709"/>
      <c r="E93" s="709"/>
      <c r="F93" s="709"/>
      <c r="G93" s="709"/>
      <c r="H93" s="709"/>
      <c r="I93" s="709"/>
      <c r="J93" s="709"/>
      <c r="K93" s="709"/>
      <c r="L93" s="709"/>
      <c r="M93" s="593"/>
      <c r="N93" s="476"/>
    </row>
    <row r="94" spans="2:17" ht="15" customHeight="1" x14ac:dyDescent="0.2">
      <c r="B94" s="734" t="s">
        <v>2</v>
      </c>
      <c r="C94" s="736"/>
      <c r="D94" s="636" t="s">
        <v>45</v>
      </c>
      <c r="E94" s="712"/>
      <c r="F94" s="712"/>
      <c r="G94" s="712"/>
      <c r="H94" s="712"/>
      <c r="I94" s="712"/>
      <c r="J94" s="712"/>
      <c r="K94" s="712"/>
      <c r="L94" s="712"/>
      <c r="M94" s="637"/>
      <c r="N94" s="475"/>
    </row>
    <row r="95" spans="2:17" ht="3.75" customHeight="1" thickBot="1" x14ac:dyDescent="0.25">
      <c r="B95" s="733"/>
      <c r="C95" s="731"/>
      <c r="D95" s="592"/>
      <c r="E95" s="709"/>
      <c r="F95" s="709"/>
      <c r="G95" s="709"/>
      <c r="H95" s="709"/>
      <c r="I95" s="709"/>
      <c r="J95" s="709"/>
      <c r="K95" s="709"/>
      <c r="L95" s="709"/>
      <c r="M95" s="593"/>
      <c r="N95" s="476"/>
    </row>
    <row r="96" spans="2:17" ht="27.75" customHeight="1" thickBot="1" x14ac:dyDescent="0.25">
      <c r="B96" s="175" t="s">
        <v>11</v>
      </c>
      <c r="C96" s="456" t="s">
        <v>4</v>
      </c>
      <c r="D96" s="441" t="s">
        <v>13</v>
      </c>
      <c r="E96" s="442" t="s">
        <v>28</v>
      </c>
      <c r="F96" s="443" t="s">
        <v>5</v>
      </c>
      <c r="G96" s="443" t="s">
        <v>6</v>
      </c>
      <c r="H96" s="444" t="s">
        <v>7</v>
      </c>
      <c r="I96" s="457" t="s">
        <v>89</v>
      </c>
      <c r="J96" s="457" t="s">
        <v>8</v>
      </c>
      <c r="K96" s="445" t="s">
        <v>105</v>
      </c>
      <c r="L96" s="445" t="s">
        <v>215</v>
      </c>
      <c r="M96" s="443" t="s">
        <v>9</v>
      </c>
      <c r="N96" s="441" t="s">
        <v>10</v>
      </c>
    </row>
    <row r="97" spans="2:14" ht="23.25" thickBot="1" x14ac:dyDescent="0.25">
      <c r="B97" s="460">
        <v>29</v>
      </c>
      <c r="C97" s="519" t="s">
        <v>46</v>
      </c>
      <c r="D97" s="466" t="s">
        <v>47</v>
      </c>
      <c r="E97" s="478">
        <v>431.2</v>
      </c>
      <c r="F97" s="478">
        <f>ROUND(E97*G97,0)</f>
        <v>6468</v>
      </c>
      <c r="G97" s="480">
        <v>15</v>
      </c>
      <c r="H97" s="480">
        <v>18</v>
      </c>
      <c r="I97" s="481">
        <f>ROUND((E97/4)*H97,0)</f>
        <v>1940</v>
      </c>
      <c r="J97" s="498">
        <v>0</v>
      </c>
      <c r="K97" s="508">
        <f t="shared" ref="K97:K98" si="13">ROUND((E97*2)*J97,0)</f>
        <v>0</v>
      </c>
      <c r="L97" s="499"/>
      <c r="M97" s="478">
        <f>F97+I97+K97</f>
        <v>8408</v>
      </c>
      <c r="N97" s="474"/>
    </row>
    <row r="98" spans="2:14" ht="23.25" thickBot="1" x14ac:dyDescent="0.25">
      <c r="B98" s="460">
        <v>30</v>
      </c>
      <c r="C98" s="519" t="s">
        <v>205</v>
      </c>
      <c r="D98" s="466" t="s">
        <v>154</v>
      </c>
      <c r="E98" s="478">
        <v>319.2</v>
      </c>
      <c r="F98" s="478">
        <f>ROUND(E98*G98,0)</f>
        <v>4788</v>
      </c>
      <c r="G98" s="480">
        <v>15</v>
      </c>
      <c r="H98" s="480">
        <v>0</v>
      </c>
      <c r="I98" s="481">
        <f>ROUND((E98/4)*H98,0)</f>
        <v>0</v>
      </c>
      <c r="J98" s="498">
        <v>0</v>
      </c>
      <c r="K98" s="508">
        <f t="shared" si="13"/>
        <v>0</v>
      </c>
      <c r="L98" s="499"/>
      <c r="M98" s="478">
        <f>F98+I98+K98</f>
        <v>4788</v>
      </c>
      <c r="N98" s="474"/>
    </row>
    <row r="99" spans="2:14" ht="21.75" customHeight="1" thickBot="1" x14ac:dyDescent="0.25">
      <c r="B99" s="441">
        <v>31</v>
      </c>
      <c r="C99" s="512" t="s">
        <v>48</v>
      </c>
      <c r="D99" s="485" t="s">
        <v>49</v>
      </c>
      <c r="E99" s="478">
        <v>319.2</v>
      </c>
      <c r="F99" s="478">
        <f>ROUND(E99*G99,0)</f>
        <v>4788</v>
      </c>
      <c r="G99" s="480">
        <v>15</v>
      </c>
      <c r="H99" s="480">
        <v>4</v>
      </c>
      <c r="I99" s="481">
        <f>ROUND((E99/4)*H99,0)</f>
        <v>319</v>
      </c>
      <c r="J99" s="478"/>
      <c r="K99" s="492"/>
      <c r="L99" s="486"/>
      <c r="M99" s="478">
        <f>F99+I99+K99</f>
        <v>5107</v>
      </c>
      <c r="N99" s="485"/>
    </row>
    <row r="100" spans="2:14" ht="21" customHeight="1" thickBot="1" x14ac:dyDescent="0.25">
      <c r="B100" s="441">
        <v>32</v>
      </c>
      <c r="C100" s="512" t="s">
        <v>153</v>
      </c>
      <c r="D100" s="494" t="s">
        <v>154</v>
      </c>
      <c r="E100" s="478">
        <v>416.66</v>
      </c>
      <c r="F100" s="478">
        <f>ROUND(E100*G100,0)</f>
        <v>6250</v>
      </c>
      <c r="G100" s="480">
        <v>15</v>
      </c>
      <c r="H100" s="480">
        <v>0</v>
      </c>
      <c r="I100" s="481">
        <f>ROUND((E100/4)*H100,0)</f>
        <v>0</v>
      </c>
      <c r="J100" s="478"/>
      <c r="K100" s="492"/>
      <c r="L100" s="486"/>
      <c r="M100" s="478">
        <f>F100+I100+K100</f>
        <v>6250</v>
      </c>
      <c r="N100" s="485"/>
    </row>
    <row r="101" spans="2:14" ht="15.75" customHeight="1" thickBot="1" x14ac:dyDescent="0.25">
      <c r="B101" s="513"/>
      <c r="C101" s="484" t="s">
        <v>129</v>
      </c>
      <c r="D101" s="517"/>
      <c r="E101" s="517"/>
      <c r="F101" s="517"/>
      <c r="G101" s="517"/>
      <c r="H101" s="517"/>
      <c r="I101" s="517"/>
      <c r="J101" s="517"/>
      <c r="K101" s="517"/>
      <c r="L101" s="517"/>
      <c r="M101" s="515">
        <f>SUM(M97:M100)</f>
        <v>24553</v>
      </c>
      <c r="N101" s="491"/>
    </row>
    <row r="102" spans="2:14" ht="15.75" customHeight="1" thickBot="1" x14ac:dyDescent="0.25">
      <c r="C102" s="471"/>
      <c r="L102" s="516"/>
    </row>
    <row r="103" spans="2:14" x14ac:dyDescent="0.2">
      <c r="B103" s="718"/>
      <c r="C103" s="719"/>
      <c r="D103" s="704" t="s">
        <v>0</v>
      </c>
      <c r="E103" s="704"/>
      <c r="F103" s="704"/>
      <c r="G103" s="704"/>
      <c r="H103" s="704"/>
      <c r="I103" s="704"/>
      <c r="J103" s="704"/>
      <c r="K103" s="704"/>
      <c r="L103" s="704"/>
      <c r="M103" s="705"/>
      <c r="N103" s="474"/>
    </row>
    <row r="104" spans="2:14" ht="11.25" customHeight="1" x14ac:dyDescent="0.2">
      <c r="B104" s="720"/>
      <c r="C104" s="721"/>
      <c r="D104" s="706"/>
      <c r="E104" s="706"/>
      <c r="F104" s="706"/>
      <c r="G104" s="706"/>
      <c r="H104" s="706"/>
      <c r="I104" s="706"/>
      <c r="J104" s="706"/>
      <c r="K104" s="706"/>
      <c r="L104" s="706"/>
      <c r="M104" s="707"/>
      <c r="N104" s="475"/>
    </row>
    <row r="105" spans="2:14" x14ac:dyDescent="0.2">
      <c r="B105" s="720"/>
      <c r="C105" s="721"/>
      <c r="D105" s="708" t="str">
        <f>D92</f>
        <v>PAGO QUINCENAL DEL 16 AL 30 DE SEPTIEMBRE DE 2025</v>
      </c>
      <c r="E105" s="708"/>
      <c r="F105" s="708"/>
      <c r="G105" s="708"/>
      <c r="H105" s="708"/>
      <c r="I105" s="708"/>
      <c r="J105" s="708"/>
      <c r="K105" s="708"/>
      <c r="L105" s="708"/>
      <c r="M105" s="591"/>
      <c r="N105" s="475"/>
    </row>
    <row r="106" spans="2:14" ht="16.5" customHeight="1" thickBot="1" x14ac:dyDescent="0.25">
      <c r="B106" s="722"/>
      <c r="C106" s="723"/>
      <c r="D106" s="709"/>
      <c r="E106" s="709"/>
      <c r="F106" s="709"/>
      <c r="G106" s="709"/>
      <c r="H106" s="709"/>
      <c r="I106" s="709"/>
      <c r="J106" s="709"/>
      <c r="K106" s="709"/>
      <c r="L106" s="709"/>
      <c r="M106" s="593"/>
      <c r="N106" s="476"/>
    </row>
    <row r="107" spans="2:14" ht="15" customHeight="1" x14ac:dyDescent="0.2">
      <c r="B107" s="734" t="s">
        <v>2</v>
      </c>
      <c r="C107" s="736"/>
      <c r="D107" s="636" t="s">
        <v>52</v>
      </c>
      <c r="E107" s="712"/>
      <c r="F107" s="712"/>
      <c r="G107" s="712"/>
      <c r="H107" s="712"/>
      <c r="I107" s="712"/>
      <c r="J107" s="712"/>
      <c r="K107" s="712"/>
      <c r="L107" s="712"/>
      <c r="M107" s="637"/>
      <c r="N107" s="475"/>
    </row>
    <row r="108" spans="2:14" ht="15.75" customHeight="1" thickBot="1" x14ac:dyDescent="0.25">
      <c r="B108" s="733"/>
      <c r="C108" s="731"/>
      <c r="D108" s="592"/>
      <c r="E108" s="709"/>
      <c r="F108" s="709"/>
      <c r="G108" s="709"/>
      <c r="H108" s="709"/>
      <c r="I108" s="709"/>
      <c r="J108" s="709"/>
      <c r="K108" s="709"/>
      <c r="L108" s="709"/>
      <c r="M108" s="593"/>
      <c r="N108" s="476"/>
    </row>
    <row r="109" spans="2:14" ht="45.75" thickBot="1" x14ac:dyDescent="0.25">
      <c r="B109" s="176" t="s">
        <v>11</v>
      </c>
      <c r="C109" s="456" t="s">
        <v>4</v>
      </c>
      <c r="D109" s="441" t="s">
        <v>13</v>
      </c>
      <c r="E109" s="442" t="s">
        <v>28</v>
      </c>
      <c r="F109" s="443" t="s">
        <v>5</v>
      </c>
      <c r="G109" s="443" t="s">
        <v>6</v>
      </c>
      <c r="H109" s="444" t="s">
        <v>7</v>
      </c>
      <c r="I109" s="457" t="s">
        <v>89</v>
      </c>
      <c r="J109" s="457" t="s">
        <v>8</v>
      </c>
      <c r="K109" s="445" t="s">
        <v>105</v>
      </c>
      <c r="L109" s="445" t="s">
        <v>215</v>
      </c>
      <c r="M109" s="443" t="s">
        <v>9</v>
      </c>
      <c r="N109" s="441" t="s">
        <v>10</v>
      </c>
    </row>
    <row r="110" spans="2:14" ht="23.25" thickBot="1" x14ac:dyDescent="0.25">
      <c r="B110" s="441">
        <v>33</v>
      </c>
      <c r="C110" s="512" t="s">
        <v>139</v>
      </c>
      <c r="D110" s="494" t="s">
        <v>54</v>
      </c>
      <c r="E110" s="478">
        <v>319.2</v>
      </c>
      <c r="F110" s="478">
        <f>ROUND(E110*G110,0)</f>
        <v>4788</v>
      </c>
      <c r="G110" s="480">
        <v>15</v>
      </c>
      <c r="H110" s="480">
        <v>0</v>
      </c>
      <c r="I110" s="481">
        <f>ROUND((E110/4)*H110,0)</f>
        <v>0</v>
      </c>
      <c r="J110" s="478"/>
      <c r="K110" s="478"/>
      <c r="L110" s="486"/>
      <c r="M110" s="478">
        <f>F110+I110+K110</f>
        <v>4788</v>
      </c>
      <c r="N110" s="478"/>
    </row>
    <row r="111" spans="2:14" ht="18" customHeight="1" thickBot="1" x14ac:dyDescent="0.25">
      <c r="B111" s="513"/>
      <c r="C111" s="484" t="s">
        <v>129</v>
      </c>
      <c r="D111" s="737"/>
      <c r="E111" s="738"/>
      <c r="F111" s="738"/>
      <c r="G111" s="738"/>
      <c r="H111" s="738"/>
      <c r="I111" s="738"/>
      <c r="J111" s="738"/>
      <c r="K111" s="739"/>
      <c r="L111" s="514"/>
      <c r="M111" s="515">
        <f>M110</f>
        <v>4788</v>
      </c>
      <c r="N111" s="491"/>
    </row>
    <row r="112" spans="2:14" ht="18" customHeight="1" x14ac:dyDescent="0.2">
      <c r="C112" s="471"/>
      <c r="D112" s="470"/>
      <c r="E112" s="470"/>
      <c r="F112" s="470"/>
      <c r="G112" s="470"/>
      <c r="H112" s="470"/>
      <c r="I112" s="470"/>
      <c r="J112" s="470"/>
      <c r="K112" s="470"/>
      <c r="L112" s="516"/>
    </row>
    <row r="113" spans="2:14" ht="18" customHeight="1" x14ac:dyDescent="0.2">
      <c r="C113" s="471"/>
      <c r="D113" s="470"/>
      <c r="E113" s="470"/>
      <c r="F113" s="470"/>
      <c r="G113" s="470"/>
      <c r="H113" s="470"/>
      <c r="I113" s="470"/>
      <c r="J113" s="470"/>
      <c r="K113" s="470"/>
      <c r="L113" s="516"/>
    </row>
    <row r="114" spans="2:14" ht="18" customHeight="1" x14ac:dyDescent="0.2">
      <c r="C114" s="471"/>
      <c r="D114" s="470"/>
      <c r="E114" s="470"/>
      <c r="F114" s="470"/>
      <c r="G114" s="470"/>
      <c r="H114" s="470"/>
      <c r="I114" s="470"/>
      <c r="J114" s="470"/>
      <c r="K114" s="470"/>
      <c r="L114" s="516"/>
    </row>
    <row r="115" spans="2:14" ht="18" customHeight="1" x14ac:dyDescent="0.2">
      <c r="C115" s="471"/>
      <c r="D115" s="470"/>
      <c r="E115" s="470"/>
      <c r="F115" s="470"/>
      <c r="G115" s="470"/>
      <c r="H115" s="470"/>
      <c r="I115" s="470"/>
      <c r="J115" s="470"/>
      <c r="K115" s="470"/>
      <c r="L115" s="516"/>
    </row>
    <row r="116" spans="2:14" ht="18" customHeight="1" x14ac:dyDescent="0.2">
      <c r="C116" s="471"/>
      <c r="D116" s="470"/>
      <c r="E116" s="470"/>
      <c r="F116" s="470"/>
      <c r="G116" s="470"/>
      <c r="H116" s="470"/>
      <c r="I116" s="470"/>
      <c r="J116" s="470"/>
      <c r="K116" s="470"/>
      <c r="L116" s="516"/>
    </row>
    <row r="117" spans="2:14" ht="18" customHeight="1" thickBot="1" x14ac:dyDescent="0.25">
      <c r="C117" s="471"/>
      <c r="D117" s="470"/>
      <c r="E117" s="470"/>
      <c r="F117" s="470"/>
      <c r="G117" s="470"/>
      <c r="H117" s="470"/>
      <c r="I117" s="470"/>
      <c r="J117" s="470"/>
      <c r="K117" s="470"/>
      <c r="L117" s="516"/>
    </row>
    <row r="118" spans="2:14" x14ac:dyDescent="0.2">
      <c r="B118" s="718"/>
      <c r="C118" s="719"/>
      <c r="D118" s="704" t="s">
        <v>0</v>
      </c>
      <c r="E118" s="704"/>
      <c r="F118" s="704"/>
      <c r="G118" s="704"/>
      <c r="H118" s="704"/>
      <c r="I118" s="704"/>
      <c r="J118" s="704"/>
      <c r="K118" s="704"/>
      <c r="L118" s="704"/>
      <c r="M118" s="705"/>
      <c r="N118" s="474"/>
    </row>
    <row r="119" spans="2:14" ht="7.5" customHeight="1" x14ac:dyDescent="0.2">
      <c r="B119" s="720"/>
      <c r="C119" s="721"/>
      <c r="D119" s="706"/>
      <c r="E119" s="706"/>
      <c r="F119" s="706"/>
      <c r="G119" s="706"/>
      <c r="H119" s="706"/>
      <c r="I119" s="706"/>
      <c r="J119" s="706"/>
      <c r="K119" s="706"/>
      <c r="L119" s="706"/>
      <c r="M119" s="707"/>
      <c r="N119" s="475"/>
    </row>
    <row r="120" spans="2:14" x14ac:dyDescent="0.2">
      <c r="B120" s="720"/>
      <c r="C120" s="721"/>
      <c r="D120" s="708" t="str">
        <f>D105</f>
        <v>PAGO QUINCENAL DEL 16 AL 30 DE SEPTIEMBRE DE 2025</v>
      </c>
      <c r="E120" s="708"/>
      <c r="F120" s="708"/>
      <c r="G120" s="708"/>
      <c r="H120" s="708"/>
      <c r="I120" s="708"/>
      <c r="J120" s="708"/>
      <c r="K120" s="708"/>
      <c r="L120" s="708"/>
      <c r="M120" s="591"/>
      <c r="N120" s="475"/>
    </row>
    <row r="121" spans="2:14" ht="15.75" customHeight="1" thickBot="1" x14ac:dyDescent="0.25">
      <c r="B121" s="722"/>
      <c r="C121" s="723"/>
      <c r="D121" s="709"/>
      <c r="E121" s="709"/>
      <c r="F121" s="709"/>
      <c r="G121" s="709"/>
      <c r="H121" s="709"/>
      <c r="I121" s="709"/>
      <c r="J121" s="709"/>
      <c r="K121" s="709"/>
      <c r="L121" s="709"/>
      <c r="M121" s="593"/>
      <c r="N121" s="476"/>
    </row>
    <row r="122" spans="2:14" ht="15" customHeight="1" x14ac:dyDescent="0.2">
      <c r="B122" s="734" t="s">
        <v>2</v>
      </c>
      <c r="C122" s="736"/>
      <c r="D122" s="636" t="s">
        <v>55</v>
      </c>
      <c r="E122" s="712"/>
      <c r="F122" s="712"/>
      <c r="G122" s="712"/>
      <c r="H122" s="712"/>
      <c r="I122" s="712"/>
      <c r="J122" s="712"/>
      <c r="K122" s="712"/>
      <c r="L122" s="712"/>
      <c r="M122" s="637"/>
      <c r="N122" s="475"/>
    </row>
    <row r="123" spans="2:14" ht="6.75" customHeight="1" thickBot="1" x14ac:dyDescent="0.25">
      <c r="B123" s="733"/>
      <c r="C123" s="731"/>
      <c r="D123" s="592"/>
      <c r="E123" s="709"/>
      <c r="F123" s="709"/>
      <c r="G123" s="709"/>
      <c r="H123" s="709"/>
      <c r="I123" s="709"/>
      <c r="J123" s="709"/>
      <c r="K123" s="709"/>
      <c r="L123" s="709"/>
      <c r="M123" s="593"/>
      <c r="N123" s="476"/>
    </row>
    <row r="124" spans="2:14" ht="45.75" thickBot="1" x14ac:dyDescent="0.25">
      <c r="B124" s="176" t="s">
        <v>11</v>
      </c>
      <c r="C124" s="456" t="s">
        <v>4</v>
      </c>
      <c r="D124" s="441" t="s">
        <v>13</v>
      </c>
      <c r="E124" s="442" t="s">
        <v>28</v>
      </c>
      <c r="F124" s="443" t="s">
        <v>5</v>
      </c>
      <c r="G124" s="443" t="s">
        <v>6</v>
      </c>
      <c r="H124" s="444" t="s">
        <v>7</v>
      </c>
      <c r="I124" s="457" t="s">
        <v>89</v>
      </c>
      <c r="J124" s="457" t="s">
        <v>8</v>
      </c>
      <c r="K124" s="445" t="s">
        <v>105</v>
      </c>
      <c r="L124" s="445" t="s">
        <v>215</v>
      </c>
      <c r="M124" s="443" t="s">
        <v>9</v>
      </c>
      <c r="N124" s="441" t="s">
        <v>10</v>
      </c>
    </row>
    <row r="125" spans="2:14" ht="23.25" thickBot="1" x14ac:dyDescent="0.25">
      <c r="B125" s="460">
        <v>34</v>
      </c>
      <c r="C125" s="507" t="s">
        <v>56</v>
      </c>
      <c r="D125" s="466" t="s">
        <v>57</v>
      </c>
      <c r="E125" s="508">
        <v>319.2</v>
      </c>
      <c r="F125" s="508">
        <f>ROUND(E125*G125,0)</f>
        <v>4788</v>
      </c>
      <c r="G125" s="509">
        <v>15</v>
      </c>
      <c r="H125" s="509"/>
      <c r="I125" s="481"/>
      <c r="J125" s="508"/>
      <c r="K125" s="508"/>
      <c r="L125" s="481"/>
      <c r="M125" s="508">
        <f>F125+I125+K125</f>
        <v>4788</v>
      </c>
      <c r="N125" s="474"/>
    </row>
    <row r="126" spans="2:14" ht="23.25" thickBot="1" x14ac:dyDescent="0.25">
      <c r="B126" s="456">
        <v>35</v>
      </c>
      <c r="C126" s="520" t="s">
        <v>204</v>
      </c>
      <c r="D126" s="494" t="s">
        <v>57</v>
      </c>
      <c r="E126" s="478">
        <v>200</v>
      </c>
      <c r="F126" s="478">
        <f>ROUND(E126*G126,0)</f>
        <v>3000</v>
      </c>
      <c r="G126" s="480">
        <v>15</v>
      </c>
      <c r="H126" s="480"/>
      <c r="I126" s="486"/>
      <c r="J126" s="478"/>
      <c r="K126" s="478"/>
      <c r="L126" s="486"/>
      <c r="M126" s="478">
        <f>F126+I126+K126</f>
        <v>3000</v>
      </c>
      <c r="N126" s="485"/>
    </row>
    <row r="127" spans="2:14" ht="21.75" customHeight="1" thickBot="1" x14ac:dyDescent="0.25">
      <c r="B127" s="521"/>
      <c r="C127" s="522" t="s">
        <v>129</v>
      </c>
      <c r="D127" s="722"/>
      <c r="E127" s="723"/>
      <c r="F127" s="723"/>
      <c r="G127" s="723"/>
      <c r="H127" s="723"/>
      <c r="I127" s="723"/>
      <c r="J127" s="723"/>
      <c r="K127" s="740"/>
      <c r="L127" s="523"/>
      <c r="M127" s="524">
        <f>M125+M126</f>
        <v>7788</v>
      </c>
      <c r="N127" s="525"/>
    </row>
    <row r="128" spans="2:14" ht="22.5" customHeight="1" thickBot="1" x14ac:dyDescent="0.25">
      <c r="C128" s="471"/>
      <c r="D128" s="470"/>
      <c r="E128" s="470"/>
      <c r="F128" s="470"/>
      <c r="G128" s="470"/>
      <c r="H128" s="470"/>
      <c r="I128" s="470"/>
      <c r="J128" s="470"/>
      <c r="K128" s="470"/>
      <c r="L128" s="516"/>
    </row>
    <row r="129" spans="2:14" ht="5.25" hidden="1" customHeight="1" x14ac:dyDescent="0.2">
      <c r="C129" s="471"/>
      <c r="D129" s="470"/>
      <c r="E129" s="470"/>
      <c r="F129" s="470"/>
      <c r="G129" s="470"/>
      <c r="H129" s="470"/>
      <c r="I129" s="470"/>
      <c r="J129" s="470"/>
      <c r="K129" s="470"/>
      <c r="L129" s="516"/>
    </row>
    <row r="130" spans="2:14" x14ac:dyDescent="0.2">
      <c r="B130" s="718"/>
      <c r="C130" s="719"/>
      <c r="D130" s="704" t="s">
        <v>0</v>
      </c>
      <c r="E130" s="704"/>
      <c r="F130" s="704"/>
      <c r="G130" s="704"/>
      <c r="H130" s="704"/>
      <c r="I130" s="704"/>
      <c r="J130" s="704"/>
      <c r="K130" s="704"/>
      <c r="L130" s="704"/>
      <c r="M130" s="705"/>
      <c r="N130" s="474"/>
    </row>
    <row r="131" spans="2:14" x14ac:dyDescent="0.2">
      <c r="B131" s="720"/>
      <c r="C131" s="721"/>
      <c r="D131" s="706"/>
      <c r="E131" s="706"/>
      <c r="F131" s="706"/>
      <c r="G131" s="706"/>
      <c r="H131" s="706"/>
      <c r="I131" s="706"/>
      <c r="J131" s="706"/>
      <c r="K131" s="706"/>
      <c r="L131" s="706"/>
      <c r="M131" s="707"/>
      <c r="N131" s="475"/>
    </row>
    <row r="132" spans="2:14" x14ac:dyDescent="0.2">
      <c r="B132" s="720"/>
      <c r="C132" s="721"/>
      <c r="D132" s="708" t="str">
        <f>D120</f>
        <v>PAGO QUINCENAL DEL 16 AL 30 DE SEPTIEMBRE DE 2025</v>
      </c>
      <c r="E132" s="708"/>
      <c r="F132" s="708"/>
      <c r="G132" s="708"/>
      <c r="H132" s="708"/>
      <c r="I132" s="708"/>
      <c r="J132" s="708"/>
      <c r="K132" s="708"/>
      <c r="L132" s="708"/>
      <c r="M132" s="591"/>
      <c r="N132" s="475"/>
    </row>
    <row r="133" spans="2:14" ht="6" customHeight="1" thickBot="1" x14ac:dyDescent="0.25">
      <c r="B133" s="722"/>
      <c r="C133" s="723"/>
      <c r="D133" s="709"/>
      <c r="E133" s="709"/>
      <c r="F133" s="709"/>
      <c r="G133" s="709"/>
      <c r="H133" s="709"/>
      <c r="I133" s="709"/>
      <c r="J133" s="709"/>
      <c r="K133" s="709"/>
      <c r="L133" s="709"/>
      <c r="M133" s="593"/>
      <c r="N133" s="476"/>
    </row>
    <row r="134" spans="2:14" ht="15" customHeight="1" x14ac:dyDescent="0.2">
      <c r="B134" s="734" t="s">
        <v>2</v>
      </c>
      <c r="C134" s="736"/>
      <c r="D134" s="636" t="s">
        <v>142</v>
      </c>
      <c r="E134" s="712"/>
      <c r="F134" s="712"/>
      <c r="G134" s="712"/>
      <c r="H134" s="712"/>
      <c r="I134" s="712"/>
      <c r="J134" s="712"/>
      <c r="K134" s="712"/>
      <c r="L134" s="712"/>
      <c r="M134" s="637"/>
      <c r="N134" s="475"/>
    </row>
    <row r="135" spans="2:14" ht="7.5" customHeight="1" thickBot="1" x14ac:dyDescent="0.25">
      <c r="B135" s="733"/>
      <c r="C135" s="731"/>
      <c r="D135" s="592"/>
      <c r="E135" s="709"/>
      <c r="F135" s="709"/>
      <c r="G135" s="709"/>
      <c r="H135" s="709"/>
      <c r="I135" s="709"/>
      <c r="J135" s="709"/>
      <c r="K135" s="709"/>
      <c r="L135" s="709"/>
      <c r="M135" s="593"/>
      <c r="N135" s="476"/>
    </row>
    <row r="136" spans="2:14" ht="40.5" customHeight="1" thickBot="1" x14ac:dyDescent="0.25">
      <c r="B136" s="176" t="s">
        <v>11</v>
      </c>
      <c r="C136" s="456" t="s">
        <v>4</v>
      </c>
      <c r="D136" s="441" t="s">
        <v>13</v>
      </c>
      <c r="E136" s="442" t="s">
        <v>28</v>
      </c>
      <c r="F136" s="443" t="s">
        <v>5</v>
      </c>
      <c r="G136" s="443" t="s">
        <v>6</v>
      </c>
      <c r="H136" s="444" t="s">
        <v>7</v>
      </c>
      <c r="I136" s="457" t="s">
        <v>89</v>
      </c>
      <c r="J136" s="457" t="s">
        <v>8</v>
      </c>
      <c r="K136" s="445" t="s">
        <v>105</v>
      </c>
      <c r="L136" s="445" t="s">
        <v>215</v>
      </c>
      <c r="M136" s="443" t="s">
        <v>9</v>
      </c>
      <c r="N136" s="441" t="s">
        <v>10</v>
      </c>
    </row>
    <row r="137" spans="2:14" ht="39" customHeight="1" thickBot="1" x14ac:dyDescent="0.25">
      <c r="B137" s="441">
        <v>36</v>
      </c>
      <c r="C137" s="512" t="s">
        <v>143</v>
      </c>
      <c r="D137" s="494" t="s">
        <v>144</v>
      </c>
      <c r="E137" s="478">
        <f>6732.4/15</f>
        <v>448.82666666666665</v>
      </c>
      <c r="F137" s="478">
        <f>ROUND(E137*G137,0)</f>
        <v>4488</v>
      </c>
      <c r="G137" s="480">
        <v>10</v>
      </c>
      <c r="H137" s="480"/>
      <c r="I137" s="486"/>
      <c r="J137" s="478"/>
      <c r="K137" s="478"/>
      <c r="L137" s="486"/>
      <c r="M137" s="478">
        <f>F137+I137+K137</f>
        <v>4488</v>
      </c>
      <c r="N137" s="485"/>
    </row>
    <row r="138" spans="2:14" ht="30" customHeight="1" thickBot="1" x14ac:dyDescent="0.25">
      <c r="B138" s="441">
        <v>37</v>
      </c>
      <c r="C138" s="175" t="s">
        <v>155</v>
      </c>
      <c r="D138" s="494" t="s">
        <v>156</v>
      </c>
      <c r="E138" s="478">
        <v>432.16</v>
      </c>
      <c r="F138" s="478">
        <f>ROUND(E138*G138,0)</f>
        <v>6482</v>
      </c>
      <c r="G138" s="480">
        <v>15</v>
      </c>
      <c r="H138" s="480"/>
      <c r="I138" s="486"/>
      <c r="J138" s="478"/>
      <c r="K138" s="478"/>
      <c r="L138" s="486"/>
      <c r="M138" s="478">
        <f>F138+I138+K138</f>
        <v>6482</v>
      </c>
      <c r="N138" s="485"/>
    </row>
    <row r="139" spans="2:14" ht="26.25" customHeight="1" thickBot="1" x14ac:dyDescent="0.25">
      <c r="B139" s="456"/>
      <c r="C139" s="175" t="s">
        <v>129</v>
      </c>
      <c r="D139" s="250"/>
      <c r="E139" s="486"/>
      <c r="F139" s="486"/>
      <c r="G139" s="493"/>
      <c r="H139" s="493"/>
      <c r="I139" s="486"/>
      <c r="J139" s="486"/>
      <c r="K139" s="486"/>
      <c r="L139" s="486"/>
      <c r="M139" s="526">
        <f>M137+M138</f>
        <v>10970</v>
      </c>
      <c r="N139" s="491"/>
    </row>
    <row r="140" spans="2:14" ht="26.25" customHeight="1" x14ac:dyDescent="0.2">
      <c r="B140" s="504"/>
      <c r="C140" s="505"/>
      <c r="D140" s="527"/>
      <c r="E140" s="472"/>
      <c r="F140" s="472"/>
      <c r="G140" s="470"/>
      <c r="H140" s="470"/>
      <c r="I140" s="472"/>
      <c r="J140" s="472"/>
      <c r="K140" s="472"/>
      <c r="L140" s="473"/>
    </row>
    <row r="141" spans="2:14" ht="26.25" customHeight="1" x14ac:dyDescent="0.2">
      <c r="B141" s="504"/>
      <c r="C141" s="505"/>
      <c r="D141" s="527"/>
      <c r="E141" s="472"/>
      <c r="F141" s="472"/>
      <c r="G141" s="470"/>
      <c r="H141" s="470"/>
      <c r="I141" s="472"/>
      <c r="J141" s="472"/>
      <c r="K141" s="472"/>
      <c r="L141" s="473"/>
    </row>
    <row r="142" spans="2:14" ht="26.25" customHeight="1" x14ac:dyDescent="0.2">
      <c r="B142" s="504"/>
      <c r="C142" s="505"/>
      <c r="D142" s="527"/>
      <c r="E142" s="472"/>
      <c r="F142" s="472"/>
      <c r="G142" s="470"/>
      <c r="H142" s="470"/>
      <c r="I142" s="472"/>
      <c r="J142" s="472"/>
      <c r="K142" s="472"/>
      <c r="L142" s="473"/>
    </row>
    <row r="143" spans="2:14" ht="26.25" customHeight="1" x14ac:dyDescent="0.2">
      <c r="B143" s="504"/>
      <c r="C143" s="505"/>
      <c r="D143" s="527"/>
      <c r="E143" s="472"/>
      <c r="F143" s="472"/>
      <c r="G143" s="470"/>
      <c r="H143" s="470"/>
      <c r="I143" s="472"/>
      <c r="J143" s="472"/>
      <c r="K143" s="472"/>
      <c r="L143" s="473"/>
    </row>
    <row r="144" spans="2:14" ht="13.5" customHeight="1" thickBot="1" x14ac:dyDescent="0.25">
      <c r="B144" s="504"/>
      <c r="C144" s="505"/>
      <c r="D144" s="527"/>
      <c r="E144" s="472"/>
      <c r="F144" s="472"/>
      <c r="G144" s="470"/>
      <c r="H144" s="470"/>
      <c r="I144" s="472"/>
      <c r="J144" s="472"/>
      <c r="K144" s="472"/>
      <c r="L144" s="473"/>
    </row>
    <row r="145" spans="2:14" ht="3.75" hidden="1" customHeight="1" x14ac:dyDescent="0.2">
      <c r="B145" s="504"/>
      <c r="C145" s="505"/>
      <c r="D145" s="527"/>
      <c r="E145" s="472"/>
      <c r="F145" s="472"/>
      <c r="G145" s="470"/>
      <c r="H145" s="470"/>
      <c r="I145" s="472"/>
      <c r="J145" s="472"/>
      <c r="K145" s="472"/>
      <c r="L145" s="473"/>
    </row>
    <row r="146" spans="2:14" x14ac:dyDescent="0.2">
      <c r="B146" s="718"/>
      <c r="C146" s="719"/>
      <c r="D146" s="767" t="s">
        <v>0</v>
      </c>
      <c r="E146" s="767"/>
      <c r="F146" s="767"/>
      <c r="G146" s="767"/>
      <c r="H146" s="767"/>
      <c r="I146" s="767"/>
      <c r="J146" s="767"/>
      <c r="K146" s="767"/>
      <c r="L146" s="767"/>
      <c r="M146" s="768"/>
      <c r="N146" s="474"/>
    </row>
    <row r="147" spans="2:14" ht="7.5" customHeight="1" x14ac:dyDescent="0.2">
      <c r="B147" s="720"/>
      <c r="C147" s="721"/>
      <c r="D147" s="769"/>
      <c r="E147" s="769"/>
      <c r="F147" s="769"/>
      <c r="G147" s="769"/>
      <c r="H147" s="769"/>
      <c r="I147" s="769"/>
      <c r="J147" s="769"/>
      <c r="K147" s="769"/>
      <c r="L147" s="769"/>
      <c r="M147" s="770"/>
      <c r="N147" s="475"/>
    </row>
    <row r="148" spans="2:14" x14ac:dyDescent="0.2">
      <c r="B148" s="720"/>
      <c r="C148" s="721"/>
      <c r="D148" s="771" t="str">
        <f>D132</f>
        <v>PAGO QUINCENAL DEL 16 AL 30 DE SEPTIEMBRE DE 2025</v>
      </c>
      <c r="E148" s="771"/>
      <c r="F148" s="771"/>
      <c r="G148" s="771"/>
      <c r="H148" s="771"/>
      <c r="I148" s="771"/>
      <c r="J148" s="771"/>
      <c r="K148" s="771"/>
      <c r="L148" s="771"/>
      <c r="M148" s="772"/>
      <c r="N148" s="475"/>
    </row>
    <row r="149" spans="2:14" ht="4.5" customHeight="1" thickBot="1" x14ac:dyDescent="0.25">
      <c r="B149" s="722"/>
      <c r="C149" s="723"/>
      <c r="D149" s="773"/>
      <c r="E149" s="773"/>
      <c r="F149" s="773"/>
      <c r="G149" s="773"/>
      <c r="H149" s="773"/>
      <c r="I149" s="773"/>
      <c r="J149" s="773"/>
      <c r="K149" s="773"/>
      <c r="L149" s="773"/>
      <c r="M149" s="774"/>
      <c r="N149" s="476"/>
    </row>
    <row r="150" spans="2:14" ht="15" customHeight="1" x14ac:dyDescent="0.2">
      <c r="B150" s="734" t="s">
        <v>2</v>
      </c>
      <c r="C150" s="736"/>
      <c r="D150" s="775" t="s">
        <v>60</v>
      </c>
      <c r="E150" s="776"/>
      <c r="F150" s="776"/>
      <c r="G150" s="776"/>
      <c r="H150" s="776"/>
      <c r="I150" s="776"/>
      <c r="J150" s="776"/>
      <c r="K150" s="776"/>
      <c r="L150" s="776"/>
      <c r="M150" s="777"/>
      <c r="N150" s="475"/>
    </row>
    <row r="151" spans="2:14" ht="4.5" customHeight="1" thickBot="1" x14ac:dyDescent="0.25">
      <c r="B151" s="733"/>
      <c r="C151" s="731"/>
      <c r="D151" s="778"/>
      <c r="E151" s="773"/>
      <c r="F151" s="773"/>
      <c r="G151" s="773"/>
      <c r="H151" s="773"/>
      <c r="I151" s="773"/>
      <c r="J151" s="773"/>
      <c r="K151" s="773"/>
      <c r="L151" s="773"/>
      <c r="M151" s="774"/>
      <c r="N151" s="476"/>
    </row>
    <row r="152" spans="2:14" ht="45.75" thickBot="1" x14ac:dyDescent="0.25">
      <c r="B152" s="176" t="s">
        <v>11</v>
      </c>
      <c r="C152" s="456" t="s">
        <v>4</v>
      </c>
      <c r="D152" s="441" t="s">
        <v>13</v>
      </c>
      <c r="E152" s="442" t="s">
        <v>28</v>
      </c>
      <c r="F152" s="443" t="s">
        <v>5</v>
      </c>
      <c r="G152" s="443" t="s">
        <v>6</v>
      </c>
      <c r="H152" s="444" t="s">
        <v>7</v>
      </c>
      <c r="I152" s="457" t="s">
        <v>89</v>
      </c>
      <c r="J152" s="457" t="s">
        <v>8</v>
      </c>
      <c r="K152" s="445" t="s">
        <v>105</v>
      </c>
      <c r="L152" s="445" t="s">
        <v>215</v>
      </c>
      <c r="M152" s="443" t="s">
        <v>9</v>
      </c>
      <c r="N152" s="441" t="s">
        <v>10</v>
      </c>
    </row>
    <row r="153" spans="2:14" ht="27" customHeight="1" thickBot="1" x14ac:dyDescent="0.25">
      <c r="B153" s="460">
        <v>38</v>
      </c>
      <c r="C153" s="519" t="s">
        <v>61</v>
      </c>
      <c r="D153" s="466" t="s">
        <v>62</v>
      </c>
      <c r="E153" s="478">
        <f>5075/15</f>
        <v>338.33333333333331</v>
      </c>
      <c r="F153" s="478">
        <f t="shared" ref="F153:F154" si="14">ROUND(E153*G153,0)</f>
        <v>5075</v>
      </c>
      <c r="G153" s="509">
        <v>15</v>
      </c>
      <c r="H153" s="509"/>
      <c r="I153" s="481"/>
      <c r="J153" s="478"/>
      <c r="K153" s="508"/>
      <c r="L153" s="481"/>
      <c r="M153" s="508">
        <f t="shared" ref="M153:M154" si="15">F153+I153+K153</f>
        <v>5075</v>
      </c>
      <c r="N153" s="474"/>
    </row>
    <row r="154" spans="2:14" ht="18.75" customHeight="1" thickBot="1" x14ac:dyDescent="0.25">
      <c r="B154" s="441">
        <v>39</v>
      </c>
      <c r="C154" s="511" t="s">
        <v>140</v>
      </c>
      <c r="D154" s="494" t="s">
        <v>64</v>
      </c>
      <c r="E154" s="478">
        <f>3662.4/15</f>
        <v>244.16</v>
      </c>
      <c r="F154" s="478">
        <f t="shared" si="14"/>
        <v>3662</v>
      </c>
      <c r="G154" s="480">
        <v>15</v>
      </c>
      <c r="H154" s="480"/>
      <c r="I154" s="486"/>
      <c r="J154" s="478"/>
      <c r="K154" s="478"/>
      <c r="L154" s="486"/>
      <c r="M154" s="478">
        <f t="shared" si="15"/>
        <v>3662</v>
      </c>
      <c r="N154" s="485"/>
    </row>
    <row r="155" spans="2:14" ht="17.25" customHeight="1" thickBot="1" x14ac:dyDescent="0.25">
      <c r="B155" s="456"/>
      <c r="C155" s="484" t="s">
        <v>129</v>
      </c>
      <c r="D155" s="250"/>
      <c r="E155" s="486"/>
      <c r="F155" s="486"/>
      <c r="G155" s="493"/>
      <c r="H155" s="493"/>
      <c r="I155" s="486"/>
      <c r="J155" s="486"/>
      <c r="K155" s="486"/>
      <c r="L155" s="486"/>
      <c r="M155" s="526">
        <f>SUM(M153:M154)</f>
        <v>8737</v>
      </c>
      <c r="N155" s="491"/>
    </row>
    <row r="156" spans="2:14" ht="17.25" customHeight="1" x14ac:dyDescent="0.2">
      <c r="B156" s="504"/>
      <c r="C156" s="471"/>
      <c r="D156" s="527"/>
      <c r="E156" s="472"/>
      <c r="F156" s="472"/>
      <c r="G156" s="470"/>
      <c r="H156" s="470"/>
      <c r="I156" s="472"/>
      <c r="J156" s="472"/>
      <c r="K156" s="472"/>
      <c r="L156" s="473"/>
    </row>
    <row r="157" spans="2:14" ht="1.5" customHeight="1" thickBot="1" x14ac:dyDescent="0.25"/>
    <row r="158" spans="2:14" x14ac:dyDescent="0.2">
      <c r="B158" s="718"/>
      <c r="C158" s="719"/>
      <c r="D158" s="704" t="s">
        <v>0</v>
      </c>
      <c r="E158" s="704"/>
      <c r="F158" s="704"/>
      <c r="G158" s="704"/>
      <c r="H158" s="704"/>
      <c r="I158" s="704"/>
      <c r="J158" s="704"/>
      <c r="K158" s="704"/>
      <c r="L158" s="704"/>
      <c r="M158" s="705"/>
      <c r="N158" s="474"/>
    </row>
    <row r="159" spans="2:14" ht="5.25" customHeight="1" x14ac:dyDescent="0.2">
      <c r="B159" s="720"/>
      <c r="C159" s="721"/>
      <c r="D159" s="706"/>
      <c r="E159" s="706"/>
      <c r="F159" s="706"/>
      <c r="G159" s="706"/>
      <c r="H159" s="706"/>
      <c r="I159" s="706"/>
      <c r="J159" s="706"/>
      <c r="K159" s="706"/>
      <c r="L159" s="706"/>
      <c r="M159" s="707"/>
      <c r="N159" s="475"/>
    </row>
    <row r="160" spans="2:14" x14ac:dyDescent="0.2">
      <c r="B160" s="720"/>
      <c r="C160" s="721"/>
      <c r="D160" s="708" t="str">
        <f>D148</f>
        <v>PAGO QUINCENAL DEL 16 AL 30 DE SEPTIEMBRE DE 2025</v>
      </c>
      <c r="E160" s="708"/>
      <c r="F160" s="708"/>
      <c r="G160" s="708"/>
      <c r="H160" s="708"/>
      <c r="I160" s="708"/>
      <c r="J160" s="708"/>
      <c r="K160" s="708"/>
      <c r="L160" s="708"/>
      <c r="M160" s="591"/>
      <c r="N160" s="475"/>
    </row>
    <row r="161" spans="2:14" ht="12" customHeight="1" thickBot="1" x14ac:dyDescent="0.25">
      <c r="B161" s="722"/>
      <c r="C161" s="723"/>
      <c r="D161" s="709"/>
      <c r="E161" s="709"/>
      <c r="F161" s="709"/>
      <c r="G161" s="709"/>
      <c r="H161" s="709"/>
      <c r="I161" s="709"/>
      <c r="J161" s="709"/>
      <c r="K161" s="709"/>
      <c r="L161" s="709"/>
      <c r="M161" s="593"/>
      <c r="N161" s="476"/>
    </row>
    <row r="162" spans="2:14" ht="15" customHeight="1" x14ac:dyDescent="0.2">
      <c r="B162" s="734" t="s">
        <v>2</v>
      </c>
      <c r="C162" s="736"/>
      <c r="D162" s="636" t="s">
        <v>65</v>
      </c>
      <c r="E162" s="712"/>
      <c r="F162" s="712"/>
      <c r="G162" s="712"/>
      <c r="H162" s="712"/>
      <c r="I162" s="712"/>
      <c r="J162" s="712"/>
      <c r="K162" s="712"/>
      <c r="L162" s="712"/>
      <c r="M162" s="637"/>
      <c r="N162" s="475"/>
    </row>
    <row r="163" spans="2:14" ht="15.75" customHeight="1" thickBot="1" x14ac:dyDescent="0.25">
      <c r="B163" s="733"/>
      <c r="C163" s="731"/>
      <c r="D163" s="592"/>
      <c r="E163" s="709"/>
      <c r="F163" s="709"/>
      <c r="G163" s="709"/>
      <c r="H163" s="709"/>
      <c r="I163" s="709"/>
      <c r="J163" s="709"/>
      <c r="K163" s="709"/>
      <c r="L163" s="709"/>
      <c r="M163" s="593"/>
      <c r="N163" s="476"/>
    </row>
    <row r="164" spans="2:14" ht="45.75" thickBot="1" x14ac:dyDescent="0.25">
      <c r="B164" s="176" t="s">
        <v>11</v>
      </c>
      <c r="C164" s="456" t="s">
        <v>4</v>
      </c>
      <c r="D164" s="441" t="s">
        <v>13</v>
      </c>
      <c r="E164" s="442" t="s">
        <v>28</v>
      </c>
      <c r="F164" s="443" t="s">
        <v>5</v>
      </c>
      <c r="G164" s="443" t="s">
        <v>6</v>
      </c>
      <c r="H164" s="444" t="s">
        <v>7</v>
      </c>
      <c r="I164" s="442" t="s">
        <v>89</v>
      </c>
      <c r="J164" s="444" t="s">
        <v>8</v>
      </c>
      <c r="K164" s="445" t="s">
        <v>105</v>
      </c>
      <c r="L164" s="445" t="s">
        <v>215</v>
      </c>
      <c r="M164" s="443" t="s">
        <v>9</v>
      </c>
      <c r="N164" s="441" t="s">
        <v>10</v>
      </c>
    </row>
    <row r="165" spans="2:14" ht="24" customHeight="1" thickBot="1" x14ac:dyDescent="0.25">
      <c r="B165" s="460">
        <v>40</v>
      </c>
      <c r="C165" s="519" t="s">
        <v>66</v>
      </c>
      <c r="D165" s="466" t="s">
        <v>67</v>
      </c>
      <c r="E165" s="478">
        <v>330.33333333333331</v>
      </c>
      <c r="F165" s="478">
        <f>ROUND(E165*G165,0)</f>
        <v>4955</v>
      </c>
      <c r="G165" s="509">
        <v>15</v>
      </c>
      <c r="H165" s="509"/>
      <c r="I165" s="481"/>
      <c r="J165" s="498">
        <v>1</v>
      </c>
      <c r="K165" s="508">
        <f>ROUND((E165*2)*J165,0)</f>
        <v>661</v>
      </c>
      <c r="L165" s="478"/>
      <c r="M165" s="478">
        <f>F165+I165+K165</f>
        <v>5616</v>
      </c>
      <c r="N165" s="508"/>
    </row>
    <row r="166" spans="2:14" ht="21" customHeight="1" thickBot="1" x14ac:dyDescent="0.25">
      <c r="B166" s="441">
        <v>41</v>
      </c>
      <c r="C166" s="511" t="s">
        <v>68</v>
      </c>
      <c r="D166" s="494" t="s">
        <v>67</v>
      </c>
      <c r="E166" s="478">
        <v>330.33333333333331</v>
      </c>
      <c r="F166" s="478">
        <f>ROUND(E166*G166,0)</f>
        <v>4955</v>
      </c>
      <c r="G166" s="480">
        <v>15</v>
      </c>
      <c r="H166" s="480"/>
      <c r="I166" s="486"/>
      <c r="J166" s="498">
        <v>1</v>
      </c>
      <c r="K166" s="508">
        <f>ROUND((E166*2)*J166,0)</f>
        <v>661</v>
      </c>
      <c r="L166" s="481">
        <v>500</v>
      </c>
      <c r="M166" s="478">
        <f>F166+I166+K166-L166</f>
        <v>5116</v>
      </c>
      <c r="N166" s="478"/>
    </row>
    <row r="167" spans="2:14" ht="16.5" customHeight="1" thickBot="1" x14ac:dyDescent="0.25">
      <c r="B167" s="513"/>
      <c r="C167" s="484" t="s">
        <v>129</v>
      </c>
      <c r="D167" s="737"/>
      <c r="E167" s="738"/>
      <c r="F167" s="738"/>
      <c r="G167" s="738"/>
      <c r="H167" s="738"/>
      <c r="I167" s="738"/>
      <c r="J167" s="738"/>
      <c r="K167" s="739"/>
      <c r="L167" s="515"/>
      <c r="M167" s="528">
        <f>M166+M165</f>
        <v>10732</v>
      </c>
      <c r="N167" s="485"/>
    </row>
    <row r="168" spans="2:14" ht="16.5" customHeight="1" x14ac:dyDescent="0.2">
      <c r="C168" s="471"/>
      <c r="D168" s="470"/>
      <c r="E168" s="470"/>
      <c r="F168" s="470"/>
      <c r="G168" s="470"/>
      <c r="H168" s="470"/>
      <c r="I168" s="470"/>
      <c r="J168" s="470"/>
      <c r="K168" s="470"/>
      <c r="L168" s="516"/>
      <c r="M168" s="510"/>
    </row>
    <row r="169" spans="2:14" ht="16.5" customHeight="1" x14ac:dyDescent="0.2">
      <c r="C169" s="471"/>
      <c r="D169" s="470"/>
      <c r="E169" s="470"/>
      <c r="F169" s="470"/>
      <c r="G169" s="470"/>
      <c r="H169" s="470"/>
      <c r="I169" s="470"/>
      <c r="J169" s="470"/>
      <c r="K169" s="470"/>
      <c r="L169" s="516"/>
      <c r="M169" s="510"/>
    </row>
    <row r="170" spans="2:14" ht="16.5" customHeight="1" x14ac:dyDescent="0.2">
      <c r="C170" s="471"/>
      <c r="D170" s="470"/>
      <c r="E170" s="470"/>
      <c r="F170" s="470"/>
      <c r="G170" s="470"/>
      <c r="H170" s="470"/>
      <c r="I170" s="470"/>
      <c r="J170" s="470"/>
      <c r="K170" s="470"/>
      <c r="L170" s="516"/>
      <c r="M170" s="510"/>
    </row>
    <row r="171" spans="2:14" ht="16.5" customHeight="1" x14ac:dyDescent="0.2">
      <c r="C171" s="471"/>
      <c r="D171" s="470"/>
      <c r="E171" s="470"/>
      <c r="F171" s="470"/>
      <c r="G171" s="470"/>
      <c r="H171" s="470"/>
      <c r="I171" s="470"/>
      <c r="J171" s="470"/>
      <c r="K171" s="470"/>
      <c r="L171" s="516"/>
      <c r="M171" s="510"/>
    </row>
    <row r="172" spans="2:14" ht="16.5" customHeight="1" x14ac:dyDescent="0.2">
      <c r="C172" s="471"/>
      <c r="D172" s="470"/>
      <c r="E172" s="470"/>
      <c r="F172" s="470"/>
      <c r="G172" s="470"/>
      <c r="H172" s="470"/>
      <c r="I172" s="470"/>
      <c r="J172" s="470"/>
      <c r="K172" s="470"/>
      <c r="L172" s="516"/>
      <c r="M172" s="510"/>
    </row>
    <row r="173" spans="2:14" ht="16.5" customHeight="1" x14ac:dyDescent="0.2">
      <c r="C173" s="471"/>
      <c r="D173" s="470"/>
      <c r="E173" s="470"/>
      <c r="F173" s="470"/>
      <c r="G173" s="470"/>
      <c r="H173" s="470"/>
      <c r="I173" s="470"/>
      <c r="J173" s="470"/>
      <c r="K173" s="470"/>
      <c r="L173" s="516"/>
      <c r="M173" s="510"/>
    </row>
    <row r="174" spans="2:14" ht="24" customHeight="1" thickBot="1" x14ac:dyDescent="0.25">
      <c r="F174" s="518"/>
    </row>
    <row r="175" spans="2:14" x14ac:dyDescent="0.2">
      <c r="B175" s="718"/>
      <c r="C175" s="719"/>
      <c r="D175" s="704" t="s">
        <v>0</v>
      </c>
      <c r="E175" s="704"/>
      <c r="F175" s="704"/>
      <c r="G175" s="704"/>
      <c r="H175" s="704"/>
      <c r="I175" s="704"/>
      <c r="J175" s="704"/>
      <c r="K175" s="704"/>
      <c r="L175" s="704"/>
      <c r="M175" s="705"/>
      <c r="N175" s="474"/>
    </row>
    <row r="176" spans="2:14" ht="5.25" customHeight="1" x14ac:dyDescent="0.2">
      <c r="B176" s="720"/>
      <c r="C176" s="721"/>
      <c r="D176" s="706"/>
      <c r="E176" s="706"/>
      <c r="F176" s="706"/>
      <c r="G176" s="706"/>
      <c r="H176" s="706"/>
      <c r="I176" s="706"/>
      <c r="J176" s="706"/>
      <c r="K176" s="706"/>
      <c r="L176" s="706"/>
      <c r="M176" s="707"/>
      <c r="N176" s="475"/>
    </row>
    <row r="177" spans="2:14" ht="18" customHeight="1" x14ac:dyDescent="0.2">
      <c r="B177" s="720"/>
      <c r="C177" s="721"/>
      <c r="D177" s="708" t="str">
        <f>D148</f>
        <v>PAGO QUINCENAL DEL 16 AL 30 DE SEPTIEMBRE DE 2025</v>
      </c>
      <c r="E177" s="708"/>
      <c r="F177" s="708"/>
      <c r="G177" s="708"/>
      <c r="H177" s="708"/>
      <c r="I177" s="708"/>
      <c r="J177" s="708"/>
      <c r="K177" s="708"/>
      <c r="L177" s="708"/>
      <c r="M177" s="591"/>
      <c r="N177" s="475"/>
    </row>
    <row r="178" spans="2:14" ht="5.25" customHeight="1" thickBot="1" x14ac:dyDescent="0.25">
      <c r="B178" s="722"/>
      <c r="C178" s="723"/>
      <c r="D178" s="709"/>
      <c r="E178" s="709"/>
      <c r="F178" s="709"/>
      <c r="G178" s="709"/>
      <c r="H178" s="709"/>
      <c r="I178" s="709"/>
      <c r="J178" s="709"/>
      <c r="K178" s="709"/>
      <c r="L178" s="709"/>
      <c r="M178" s="593"/>
      <c r="N178" s="476"/>
    </row>
    <row r="179" spans="2:14" ht="15" customHeight="1" x14ac:dyDescent="0.2">
      <c r="B179" s="734" t="s">
        <v>2</v>
      </c>
      <c r="C179" s="736"/>
      <c r="D179" s="636" t="s">
        <v>69</v>
      </c>
      <c r="E179" s="712"/>
      <c r="F179" s="712"/>
      <c r="G179" s="712"/>
      <c r="H179" s="712"/>
      <c r="I179" s="712"/>
      <c r="J179" s="712"/>
      <c r="K179" s="712"/>
      <c r="L179" s="712"/>
      <c r="M179" s="637"/>
      <c r="N179" s="475"/>
    </row>
    <row r="180" spans="2:14" ht="8.25" customHeight="1" thickBot="1" x14ac:dyDescent="0.25">
      <c r="B180" s="733"/>
      <c r="C180" s="731"/>
      <c r="D180" s="592"/>
      <c r="E180" s="709"/>
      <c r="F180" s="709"/>
      <c r="G180" s="709"/>
      <c r="H180" s="709"/>
      <c r="I180" s="709"/>
      <c r="J180" s="709"/>
      <c r="K180" s="709"/>
      <c r="L180" s="709"/>
      <c r="M180" s="593"/>
      <c r="N180" s="476"/>
    </row>
    <row r="181" spans="2:14" ht="40.5" customHeight="1" thickBot="1" x14ac:dyDescent="0.25">
      <c r="B181" s="176" t="s">
        <v>11</v>
      </c>
      <c r="C181" s="456" t="s">
        <v>4</v>
      </c>
      <c r="D181" s="441" t="s">
        <v>13</v>
      </c>
      <c r="E181" s="442" t="s">
        <v>28</v>
      </c>
      <c r="F181" s="443" t="s">
        <v>5</v>
      </c>
      <c r="G181" s="443" t="s">
        <v>6</v>
      </c>
      <c r="H181" s="444" t="s">
        <v>7</v>
      </c>
      <c r="I181" s="443" t="s">
        <v>89</v>
      </c>
      <c r="J181" s="443" t="s">
        <v>8</v>
      </c>
      <c r="K181" s="445" t="s">
        <v>105</v>
      </c>
      <c r="L181" s="445" t="s">
        <v>215</v>
      </c>
      <c r="M181" s="443" t="s">
        <v>9</v>
      </c>
      <c r="N181" s="441" t="s">
        <v>10</v>
      </c>
    </row>
    <row r="182" spans="2:14" ht="28.5" customHeight="1" thickBot="1" x14ac:dyDescent="0.25">
      <c r="B182" s="444">
        <v>42</v>
      </c>
      <c r="C182" s="529" t="s">
        <v>157</v>
      </c>
      <c r="D182" s="444" t="s">
        <v>87</v>
      </c>
      <c r="E182" s="443">
        <v>319.2</v>
      </c>
      <c r="F182" s="478">
        <f>ROUND(E182*G182,0)</f>
        <v>4788</v>
      </c>
      <c r="G182" s="509">
        <v>15</v>
      </c>
      <c r="H182" s="480">
        <v>0</v>
      </c>
      <c r="I182" s="481">
        <f>ROUND((E182/4)*H182,0)</f>
        <v>0</v>
      </c>
      <c r="J182" s="478"/>
      <c r="K182" s="478"/>
      <c r="L182" s="486"/>
      <c r="M182" s="508">
        <f>F182+I182+K182</f>
        <v>4788</v>
      </c>
      <c r="N182" s="460"/>
    </row>
    <row r="183" spans="2:14" ht="34.5" customHeight="1" thickBot="1" x14ac:dyDescent="0.25">
      <c r="B183" s="444">
        <v>43</v>
      </c>
      <c r="C183" s="529" t="s">
        <v>246</v>
      </c>
      <c r="D183" s="444" t="s">
        <v>247</v>
      </c>
      <c r="E183" s="443">
        <v>319.2</v>
      </c>
      <c r="F183" s="478">
        <f>ROUND(E183*G183,0)</f>
        <v>4788</v>
      </c>
      <c r="G183" s="509">
        <v>15</v>
      </c>
      <c r="H183" s="509"/>
      <c r="I183" s="481"/>
      <c r="J183" s="478"/>
      <c r="K183" s="508"/>
      <c r="L183" s="481"/>
      <c r="M183" s="508">
        <f>F183+I183+K183</f>
        <v>4788</v>
      </c>
      <c r="N183" s="460"/>
    </row>
    <row r="184" spans="2:14" ht="28.5" customHeight="1" thickBot="1" x14ac:dyDescent="0.25">
      <c r="B184" s="460">
        <v>44</v>
      </c>
      <c r="C184" s="507" t="s">
        <v>148</v>
      </c>
      <c r="D184" s="466" t="s">
        <v>141</v>
      </c>
      <c r="E184" s="508">
        <v>460</v>
      </c>
      <c r="F184" s="478">
        <f>ROUND(E184*G184,0)</f>
        <v>6900</v>
      </c>
      <c r="G184" s="509">
        <v>15</v>
      </c>
      <c r="H184" s="509"/>
      <c r="I184" s="481"/>
      <c r="J184" s="478"/>
      <c r="K184" s="508"/>
      <c r="L184" s="481"/>
      <c r="M184" s="508">
        <f>F184+I184+K184</f>
        <v>6900</v>
      </c>
      <c r="N184" s="474"/>
    </row>
    <row r="185" spans="2:14" ht="17.25" customHeight="1" thickBot="1" x14ac:dyDescent="0.25">
      <c r="B185" s="456"/>
      <c r="C185" s="175" t="s">
        <v>129</v>
      </c>
      <c r="D185" s="685"/>
      <c r="E185" s="686"/>
      <c r="F185" s="686"/>
      <c r="G185" s="686"/>
      <c r="H185" s="686"/>
      <c r="I185" s="686"/>
      <c r="J185" s="686"/>
      <c r="K185" s="687"/>
      <c r="L185" s="467"/>
      <c r="M185" s="526">
        <f>M184+M182+M183</f>
        <v>16476</v>
      </c>
      <c r="N185" s="491"/>
    </row>
    <row r="186" spans="2:14" ht="12" thickBot="1" x14ac:dyDescent="0.25"/>
    <row r="187" spans="2:14" x14ac:dyDescent="0.2">
      <c r="B187" s="718"/>
      <c r="C187" s="719"/>
      <c r="D187" s="704" t="s">
        <v>0</v>
      </c>
      <c r="E187" s="704"/>
      <c r="F187" s="704"/>
      <c r="G187" s="704"/>
      <c r="H187" s="704"/>
      <c r="I187" s="704"/>
      <c r="J187" s="704"/>
      <c r="K187" s="704"/>
      <c r="L187" s="704"/>
      <c r="M187" s="705"/>
      <c r="N187" s="474"/>
    </row>
    <row r="188" spans="2:14" x14ac:dyDescent="0.2">
      <c r="B188" s="720"/>
      <c r="C188" s="721"/>
      <c r="D188" s="706"/>
      <c r="E188" s="706"/>
      <c r="F188" s="706"/>
      <c r="G188" s="706"/>
      <c r="H188" s="706"/>
      <c r="I188" s="706"/>
      <c r="J188" s="706"/>
      <c r="K188" s="706"/>
      <c r="L188" s="706"/>
      <c r="M188" s="707"/>
      <c r="N188" s="475"/>
    </row>
    <row r="189" spans="2:14" x14ac:dyDescent="0.2">
      <c r="B189" s="720"/>
      <c r="C189" s="721"/>
      <c r="D189" s="708" t="str">
        <f>D177</f>
        <v>PAGO QUINCENAL DEL 16 AL 30 DE SEPTIEMBRE DE 2025</v>
      </c>
      <c r="E189" s="708"/>
      <c r="F189" s="708"/>
      <c r="G189" s="708"/>
      <c r="H189" s="708"/>
      <c r="I189" s="708"/>
      <c r="J189" s="708"/>
      <c r="K189" s="708"/>
      <c r="L189" s="708"/>
      <c r="M189" s="591"/>
      <c r="N189" s="475"/>
    </row>
    <row r="190" spans="2:14" ht="19.5" customHeight="1" thickBot="1" x14ac:dyDescent="0.25">
      <c r="B190" s="722"/>
      <c r="C190" s="723"/>
      <c r="D190" s="709"/>
      <c r="E190" s="709"/>
      <c r="F190" s="709"/>
      <c r="G190" s="709"/>
      <c r="H190" s="709"/>
      <c r="I190" s="709"/>
      <c r="J190" s="709"/>
      <c r="K190" s="709"/>
      <c r="L190" s="709"/>
      <c r="M190" s="593"/>
      <c r="N190" s="476"/>
    </row>
    <row r="191" spans="2:14" ht="15" customHeight="1" x14ac:dyDescent="0.2">
      <c r="B191" s="734" t="s">
        <v>2</v>
      </c>
      <c r="C191" s="736"/>
      <c r="D191" s="636" t="s">
        <v>79</v>
      </c>
      <c r="E191" s="712"/>
      <c r="F191" s="712"/>
      <c r="G191" s="712"/>
      <c r="H191" s="712"/>
      <c r="I191" s="712"/>
      <c r="J191" s="712"/>
      <c r="K191" s="712"/>
      <c r="L191" s="712"/>
      <c r="M191" s="637"/>
      <c r="N191" s="475"/>
    </row>
    <row r="192" spans="2:14" ht="15.75" customHeight="1" thickBot="1" x14ac:dyDescent="0.25">
      <c r="B192" s="733"/>
      <c r="C192" s="731"/>
      <c r="D192" s="592"/>
      <c r="E192" s="709"/>
      <c r="F192" s="709"/>
      <c r="G192" s="709"/>
      <c r="H192" s="709"/>
      <c r="I192" s="709"/>
      <c r="J192" s="709"/>
      <c r="K192" s="709"/>
      <c r="L192" s="709"/>
      <c r="M192" s="593"/>
      <c r="N192" s="476"/>
    </row>
    <row r="193" spans="2:14" ht="45.75" thickBot="1" x14ac:dyDescent="0.25">
      <c r="B193" s="176" t="s">
        <v>11</v>
      </c>
      <c r="C193" s="456" t="s">
        <v>4</v>
      </c>
      <c r="D193" s="441" t="s">
        <v>13</v>
      </c>
      <c r="E193" s="442" t="s">
        <v>28</v>
      </c>
      <c r="F193" s="443" t="s">
        <v>5</v>
      </c>
      <c r="G193" s="443" t="s">
        <v>6</v>
      </c>
      <c r="H193" s="444" t="s">
        <v>7</v>
      </c>
      <c r="I193" s="457" t="s">
        <v>89</v>
      </c>
      <c r="J193" s="457" t="s">
        <v>8</v>
      </c>
      <c r="K193" s="445" t="s">
        <v>105</v>
      </c>
      <c r="L193" s="445" t="s">
        <v>215</v>
      </c>
      <c r="M193" s="443" t="s">
        <v>9</v>
      </c>
      <c r="N193" s="441" t="s">
        <v>10</v>
      </c>
    </row>
    <row r="194" spans="2:14" ht="34.5" thickBot="1" x14ac:dyDescent="0.25">
      <c r="B194" s="441">
        <v>45</v>
      </c>
      <c r="C194" s="531" t="s">
        <v>75</v>
      </c>
      <c r="D194" s="494" t="s">
        <v>80</v>
      </c>
      <c r="E194" s="478">
        <v>338.4</v>
      </c>
      <c r="F194" s="478">
        <f>ROUND(E194*G194,0)</f>
        <v>5076</v>
      </c>
      <c r="G194" s="480">
        <v>15</v>
      </c>
      <c r="H194" s="480"/>
      <c r="I194" s="486"/>
      <c r="J194" s="478"/>
      <c r="K194" s="478"/>
      <c r="L194" s="486">
        <v>1000</v>
      </c>
      <c r="M194" s="478">
        <f>F194+I194+K194-L194</f>
        <v>4076</v>
      </c>
      <c r="N194" s="485"/>
    </row>
    <row r="195" spans="2:14" ht="15" customHeight="1" thickBot="1" x14ac:dyDescent="0.25">
      <c r="B195" s="513"/>
      <c r="C195" s="484" t="s">
        <v>129</v>
      </c>
      <c r="D195" s="737"/>
      <c r="E195" s="738"/>
      <c r="F195" s="738"/>
      <c r="G195" s="738"/>
      <c r="H195" s="738"/>
      <c r="I195" s="738"/>
      <c r="J195" s="738"/>
      <c r="K195" s="739"/>
      <c r="L195" s="514"/>
      <c r="M195" s="515">
        <f>M194</f>
        <v>4076</v>
      </c>
      <c r="N195" s="491"/>
    </row>
    <row r="196" spans="2:14" ht="15" customHeight="1" x14ac:dyDescent="0.2">
      <c r="C196" s="471"/>
      <c r="D196" s="470"/>
      <c r="E196" s="470"/>
      <c r="F196" s="470"/>
      <c r="G196" s="470"/>
      <c r="H196" s="470"/>
      <c r="I196" s="470"/>
      <c r="J196" s="470"/>
      <c r="K196" s="470"/>
      <c r="L196" s="516"/>
    </row>
    <row r="197" spans="2:14" ht="15" customHeight="1" x14ac:dyDescent="0.2">
      <c r="C197" s="471"/>
      <c r="D197" s="470"/>
      <c r="E197" s="470"/>
      <c r="F197" s="470"/>
      <c r="G197" s="470"/>
      <c r="H197" s="470"/>
      <c r="I197" s="470"/>
      <c r="J197" s="470"/>
      <c r="K197" s="470"/>
      <c r="L197" s="516"/>
    </row>
    <row r="198" spans="2:14" ht="15" customHeight="1" x14ac:dyDescent="0.2">
      <c r="C198" s="471"/>
      <c r="D198" s="470"/>
      <c r="E198" s="470"/>
      <c r="F198" s="470"/>
      <c r="G198" s="470"/>
      <c r="H198" s="470"/>
      <c r="I198" s="470"/>
      <c r="J198" s="470"/>
      <c r="K198" s="470"/>
      <c r="L198" s="516"/>
    </row>
    <row r="199" spans="2:14" ht="15" customHeight="1" x14ac:dyDescent="0.2">
      <c r="C199" s="471"/>
      <c r="D199" s="470"/>
      <c r="E199" s="470"/>
      <c r="F199" s="470"/>
      <c r="G199" s="470"/>
      <c r="H199" s="470"/>
      <c r="I199" s="470"/>
      <c r="J199" s="470"/>
      <c r="K199" s="470"/>
      <c r="L199" s="516"/>
    </row>
    <row r="200" spans="2:14" ht="15" customHeight="1" x14ac:dyDescent="0.2">
      <c r="C200" s="471"/>
      <c r="D200" s="470"/>
      <c r="E200" s="470"/>
      <c r="F200" s="470"/>
      <c r="G200" s="470"/>
      <c r="H200" s="470"/>
      <c r="I200" s="470"/>
      <c r="J200" s="470"/>
      <c r="K200" s="470"/>
      <c r="L200" s="516"/>
    </row>
    <row r="201" spans="2:14" ht="15" customHeight="1" x14ac:dyDescent="0.2">
      <c r="C201" s="471"/>
      <c r="D201" s="470"/>
      <c r="E201" s="470"/>
      <c r="F201" s="470"/>
      <c r="G201" s="470"/>
      <c r="H201" s="470"/>
      <c r="I201" s="470"/>
      <c r="J201" s="470"/>
      <c r="K201" s="470"/>
      <c r="L201" s="516"/>
    </row>
    <row r="202" spans="2:14" ht="3" customHeight="1" thickBot="1" x14ac:dyDescent="0.25"/>
    <row r="203" spans="2:14" x14ac:dyDescent="0.2">
      <c r="B203" s="718"/>
      <c r="C203" s="719"/>
      <c r="D203" s="704" t="s">
        <v>0</v>
      </c>
      <c r="E203" s="704"/>
      <c r="F203" s="704"/>
      <c r="G203" s="704"/>
      <c r="H203" s="704"/>
      <c r="I203" s="704"/>
      <c r="J203" s="704"/>
      <c r="K203" s="704"/>
      <c r="L203" s="704"/>
      <c r="M203" s="705"/>
      <c r="N203" s="474"/>
    </row>
    <row r="204" spans="2:14" x14ac:dyDescent="0.2">
      <c r="B204" s="720"/>
      <c r="C204" s="721"/>
      <c r="D204" s="706"/>
      <c r="E204" s="706"/>
      <c r="F204" s="706"/>
      <c r="G204" s="706"/>
      <c r="H204" s="706"/>
      <c r="I204" s="706"/>
      <c r="J204" s="706"/>
      <c r="K204" s="706"/>
      <c r="L204" s="706"/>
      <c r="M204" s="707"/>
      <c r="N204" s="475"/>
    </row>
    <row r="205" spans="2:14" x14ac:dyDescent="0.2">
      <c r="B205" s="720"/>
      <c r="C205" s="721"/>
      <c r="D205" s="708" t="str">
        <f>D189</f>
        <v>PAGO QUINCENAL DEL 16 AL 30 DE SEPTIEMBRE DE 2025</v>
      </c>
      <c r="E205" s="708"/>
      <c r="F205" s="708"/>
      <c r="G205" s="708"/>
      <c r="H205" s="708"/>
      <c r="I205" s="708"/>
      <c r="J205" s="708"/>
      <c r="K205" s="708"/>
      <c r="L205" s="708"/>
      <c r="M205" s="591"/>
      <c r="N205" s="475"/>
    </row>
    <row r="206" spans="2:14" ht="13.5" customHeight="1" thickBot="1" x14ac:dyDescent="0.25">
      <c r="B206" s="722"/>
      <c r="C206" s="723"/>
      <c r="D206" s="709"/>
      <c r="E206" s="709"/>
      <c r="F206" s="709"/>
      <c r="G206" s="709"/>
      <c r="H206" s="709"/>
      <c r="I206" s="709"/>
      <c r="J206" s="709"/>
      <c r="K206" s="709"/>
      <c r="L206" s="709"/>
      <c r="M206" s="593"/>
      <c r="N206" s="476"/>
    </row>
    <row r="207" spans="2:14" ht="15" customHeight="1" x14ac:dyDescent="0.2">
      <c r="B207" s="734" t="s">
        <v>2</v>
      </c>
      <c r="C207" s="736"/>
      <c r="D207" s="636" t="s">
        <v>76</v>
      </c>
      <c r="E207" s="712"/>
      <c r="F207" s="712"/>
      <c r="G207" s="712"/>
      <c r="H207" s="712"/>
      <c r="I207" s="712"/>
      <c r="J207" s="712"/>
      <c r="K207" s="712"/>
      <c r="L207" s="712"/>
      <c r="M207" s="637"/>
      <c r="N207" s="475"/>
    </row>
    <row r="208" spans="2:14" ht="15.75" customHeight="1" thickBot="1" x14ac:dyDescent="0.25">
      <c r="B208" s="733"/>
      <c r="C208" s="731"/>
      <c r="D208" s="592"/>
      <c r="E208" s="709"/>
      <c r="F208" s="709"/>
      <c r="G208" s="709"/>
      <c r="H208" s="709"/>
      <c r="I208" s="709"/>
      <c r="J208" s="709"/>
      <c r="K208" s="709"/>
      <c r="L208" s="709"/>
      <c r="M208" s="593"/>
      <c r="N208" s="476"/>
    </row>
    <row r="209" spans="2:14" ht="36.75" customHeight="1" thickBot="1" x14ac:dyDescent="0.25">
      <c r="B209" s="176" t="s">
        <v>11</v>
      </c>
      <c r="C209" s="456" t="s">
        <v>4</v>
      </c>
      <c r="D209" s="441" t="s">
        <v>13</v>
      </c>
      <c r="E209" s="442" t="s">
        <v>28</v>
      </c>
      <c r="F209" s="443" t="s">
        <v>5</v>
      </c>
      <c r="G209" s="443" t="s">
        <v>6</v>
      </c>
      <c r="H209" s="444" t="s">
        <v>7</v>
      </c>
      <c r="I209" s="457" t="s">
        <v>89</v>
      </c>
      <c r="J209" s="457" t="s">
        <v>8</v>
      </c>
      <c r="K209" s="445" t="s">
        <v>105</v>
      </c>
      <c r="L209" s="445" t="s">
        <v>215</v>
      </c>
      <c r="M209" s="443" t="s">
        <v>9</v>
      </c>
      <c r="N209" s="441" t="s">
        <v>10</v>
      </c>
    </row>
    <row r="210" spans="2:14" ht="23.25" thickBot="1" x14ac:dyDescent="0.25">
      <c r="B210" s="441">
        <v>46</v>
      </c>
      <c r="C210" s="531" t="s">
        <v>77</v>
      </c>
      <c r="D210" s="494" t="s">
        <v>76</v>
      </c>
      <c r="E210" s="478">
        <f>6347.25/15</f>
        <v>423.15</v>
      </c>
      <c r="F210" s="478">
        <f>ROUND(E210*G210,0)</f>
        <v>6347</v>
      </c>
      <c r="G210" s="480">
        <v>15</v>
      </c>
      <c r="H210" s="480"/>
      <c r="I210" s="486"/>
      <c r="J210" s="478"/>
      <c r="K210" s="478"/>
      <c r="L210" s="486"/>
      <c r="M210" s="478">
        <f>F210+I210+K210</f>
        <v>6347</v>
      </c>
      <c r="N210" s="485"/>
    </row>
    <row r="211" spans="2:14" ht="18.75" customHeight="1" thickBot="1" x14ac:dyDescent="0.25">
      <c r="B211" s="513"/>
      <c r="C211" s="484" t="s">
        <v>131</v>
      </c>
      <c r="D211" s="737"/>
      <c r="E211" s="738"/>
      <c r="F211" s="738"/>
      <c r="G211" s="738"/>
      <c r="H211" s="738"/>
      <c r="I211" s="738"/>
      <c r="J211" s="738"/>
      <c r="K211" s="739"/>
      <c r="L211" s="514"/>
      <c r="M211" s="515">
        <f>M210</f>
        <v>6347</v>
      </c>
      <c r="N211" s="491"/>
    </row>
    <row r="212" spans="2:14" ht="18.75" customHeight="1" x14ac:dyDescent="0.2">
      <c r="C212" s="471"/>
      <c r="D212" s="470"/>
      <c r="E212" s="470"/>
      <c r="F212" s="470"/>
      <c r="G212" s="470"/>
      <c r="H212" s="470"/>
      <c r="I212" s="470"/>
      <c r="J212" s="470"/>
      <c r="K212" s="470"/>
      <c r="L212" s="516"/>
    </row>
    <row r="213" spans="2:14" ht="6" customHeight="1" thickBot="1" x14ac:dyDescent="0.25"/>
    <row r="214" spans="2:14" x14ac:dyDescent="0.2">
      <c r="B214" s="718"/>
      <c r="C214" s="719"/>
      <c r="D214" s="704" t="s">
        <v>0</v>
      </c>
      <c r="E214" s="704"/>
      <c r="F214" s="704"/>
      <c r="G214" s="704"/>
      <c r="H214" s="704"/>
      <c r="I214" s="704"/>
      <c r="J214" s="704"/>
      <c r="K214" s="704"/>
      <c r="L214" s="704"/>
      <c r="M214" s="705"/>
      <c r="N214" s="474"/>
    </row>
    <row r="215" spans="2:14" ht="6.75" customHeight="1" x14ac:dyDescent="0.2">
      <c r="B215" s="720"/>
      <c r="C215" s="721"/>
      <c r="D215" s="706"/>
      <c r="E215" s="706"/>
      <c r="F215" s="706"/>
      <c r="G215" s="706"/>
      <c r="H215" s="706"/>
      <c r="I215" s="706"/>
      <c r="J215" s="706"/>
      <c r="K215" s="706"/>
      <c r="L215" s="706"/>
      <c r="M215" s="707"/>
      <c r="N215" s="475"/>
    </row>
    <row r="216" spans="2:14" x14ac:dyDescent="0.2">
      <c r="B216" s="720"/>
      <c r="C216" s="721"/>
      <c r="D216" s="708" t="str">
        <f>D205</f>
        <v>PAGO QUINCENAL DEL 16 AL 30 DE SEPTIEMBRE DE 2025</v>
      </c>
      <c r="E216" s="708"/>
      <c r="F216" s="708"/>
      <c r="G216" s="708"/>
      <c r="H216" s="708"/>
      <c r="I216" s="708"/>
      <c r="J216" s="708"/>
      <c r="K216" s="708"/>
      <c r="L216" s="708"/>
      <c r="M216" s="591"/>
      <c r="N216" s="475"/>
    </row>
    <row r="217" spans="2:14" ht="10.5" customHeight="1" thickBot="1" x14ac:dyDescent="0.25">
      <c r="B217" s="722"/>
      <c r="C217" s="723"/>
      <c r="D217" s="709"/>
      <c r="E217" s="709"/>
      <c r="F217" s="709"/>
      <c r="G217" s="709"/>
      <c r="H217" s="709"/>
      <c r="I217" s="709"/>
      <c r="J217" s="709"/>
      <c r="K217" s="709"/>
      <c r="L217" s="709"/>
      <c r="M217" s="593"/>
      <c r="N217" s="476"/>
    </row>
    <row r="218" spans="2:14" ht="15" customHeight="1" x14ac:dyDescent="0.2">
      <c r="B218" s="734" t="s">
        <v>2</v>
      </c>
      <c r="C218" s="736"/>
      <c r="D218" s="636" t="s">
        <v>78</v>
      </c>
      <c r="E218" s="712"/>
      <c r="F218" s="712"/>
      <c r="G218" s="712"/>
      <c r="H218" s="712"/>
      <c r="I218" s="712"/>
      <c r="J218" s="712"/>
      <c r="K218" s="712"/>
      <c r="L218" s="712"/>
      <c r="M218" s="637"/>
      <c r="N218" s="475"/>
    </row>
    <row r="219" spans="2:14" ht="15.75" customHeight="1" thickBot="1" x14ac:dyDescent="0.25">
      <c r="B219" s="733"/>
      <c r="C219" s="731"/>
      <c r="D219" s="592"/>
      <c r="E219" s="709"/>
      <c r="F219" s="709"/>
      <c r="G219" s="709"/>
      <c r="H219" s="709"/>
      <c r="I219" s="709"/>
      <c r="J219" s="709"/>
      <c r="K219" s="709"/>
      <c r="L219" s="709"/>
      <c r="M219" s="593"/>
      <c r="N219" s="476"/>
    </row>
    <row r="220" spans="2:14" ht="34.5" customHeight="1" thickBot="1" x14ac:dyDescent="0.25">
      <c r="B220" s="175" t="s">
        <v>11</v>
      </c>
      <c r="C220" s="456" t="s">
        <v>4</v>
      </c>
      <c r="D220" s="441" t="s">
        <v>13</v>
      </c>
      <c r="E220" s="442" t="s">
        <v>28</v>
      </c>
      <c r="F220" s="443" t="s">
        <v>5</v>
      </c>
      <c r="G220" s="443" t="s">
        <v>6</v>
      </c>
      <c r="H220" s="444" t="s">
        <v>7</v>
      </c>
      <c r="I220" s="457" t="s">
        <v>89</v>
      </c>
      <c r="J220" s="457" t="s">
        <v>8</v>
      </c>
      <c r="K220" s="445" t="s">
        <v>105</v>
      </c>
      <c r="L220" s="445" t="s">
        <v>215</v>
      </c>
      <c r="M220" s="443" t="s">
        <v>9</v>
      </c>
      <c r="N220" s="441" t="s">
        <v>10</v>
      </c>
    </row>
    <row r="221" spans="2:14" ht="23.25" thickBot="1" x14ac:dyDescent="0.25">
      <c r="B221" s="460">
        <v>47</v>
      </c>
      <c r="C221" s="567" t="s">
        <v>81</v>
      </c>
      <c r="D221" s="466" t="s">
        <v>82</v>
      </c>
      <c r="E221" s="508">
        <v>319.2</v>
      </c>
      <c r="F221" s="508">
        <f>ROUND(E221*G221,0)</f>
        <v>4788</v>
      </c>
      <c r="G221" s="509">
        <v>15</v>
      </c>
      <c r="H221" s="509"/>
      <c r="I221" s="568"/>
      <c r="J221" s="508"/>
      <c r="K221" s="474"/>
      <c r="L221" s="568"/>
      <c r="M221" s="508">
        <f>F221+I221+K221</f>
        <v>4788</v>
      </c>
      <c r="N221" s="485"/>
    </row>
    <row r="222" spans="2:14" ht="25.5" customHeight="1" thickBot="1" x14ac:dyDescent="0.25">
      <c r="B222" s="456">
        <v>48</v>
      </c>
      <c r="C222" s="533" t="s">
        <v>254</v>
      </c>
      <c r="D222" s="494" t="s">
        <v>255</v>
      </c>
      <c r="E222" s="478">
        <v>244.13</v>
      </c>
      <c r="F222" s="478">
        <f>ROUND(E222*G222,0)</f>
        <v>3662</v>
      </c>
      <c r="G222" s="480">
        <v>15</v>
      </c>
      <c r="H222" s="480"/>
      <c r="I222" s="517"/>
      <c r="J222" s="478"/>
      <c r="K222" s="485"/>
      <c r="L222" s="517"/>
      <c r="M222" s="478">
        <f>F222+I222+K222</f>
        <v>3662</v>
      </c>
      <c r="N222" s="485"/>
    </row>
    <row r="223" spans="2:14" ht="16.5" customHeight="1" thickBot="1" x14ac:dyDescent="0.25">
      <c r="B223" s="521"/>
      <c r="C223" s="522" t="s">
        <v>129</v>
      </c>
      <c r="D223" s="722"/>
      <c r="E223" s="723"/>
      <c r="F223" s="723"/>
      <c r="G223" s="723"/>
      <c r="H223" s="723"/>
      <c r="I223" s="723"/>
      <c r="J223" s="723"/>
      <c r="K223" s="740"/>
      <c r="L223" s="523"/>
      <c r="M223" s="524">
        <f>M221+M222</f>
        <v>8450</v>
      </c>
      <c r="N223" s="491"/>
    </row>
    <row r="224" spans="2:14" ht="16.5" customHeight="1" x14ac:dyDescent="0.2">
      <c r="C224" s="471"/>
      <c r="D224" s="470"/>
      <c r="E224" s="470"/>
      <c r="F224" s="470"/>
      <c r="G224" s="470"/>
      <c r="H224" s="470"/>
      <c r="I224" s="470"/>
      <c r="J224" s="470"/>
      <c r="K224" s="470"/>
      <c r="L224" s="516"/>
    </row>
    <row r="225" spans="2:14" ht="6.75" customHeight="1" thickBot="1" x14ac:dyDescent="0.25">
      <c r="C225" s="471"/>
      <c r="D225" s="470"/>
      <c r="E225" s="470"/>
      <c r="F225" s="470"/>
      <c r="G225" s="470"/>
      <c r="H225" s="470"/>
      <c r="I225" s="470"/>
      <c r="J225" s="470"/>
      <c r="K225" s="470"/>
      <c r="L225" s="516"/>
    </row>
    <row r="226" spans="2:14" ht="12" customHeight="1" x14ac:dyDescent="0.2">
      <c r="B226" s="718"/>
      <c r="C226" s="719"/>
      <c r="D226" s="704" t="s">
        <v>0</v>
      </c>
      <c r="E226" s="704"/>
      <c r="F226" s="704"/>
      <c r="G226" s="704"/>
      <c r="H226" s="704"/>
      <c r="I226" s="704"/>
      <c r="J226" s="704"/>
      <c r="K226" s="704"/>
      <c r="L226" s="704"/>
      <c r="M226" s="705"/>
      <c r="N226" s="474"/>
    </row>
    <row r="227" spans="2:14" ht="8.25" customHeight="1" x14ac:dyDescent="0.2">
      <c r="B227" s="720"/>
      <c r="C227" s="721"/>
      <c r="D227" s="706"/>
      <c r="E227" s="706"/>
      <c r="F227" s="706"/>
      <c r="G227" s="706"/>
      <c r="H227" s="706"/>
      <c r="I227" s="706"/>
      <c r="J227" s="706"/>
      <c r="K227" s="706"/>
      <c r="L227" s="706"/>
      <c r="M227" s="707"/>
      <c r="N227" s="475"/>
    </row>
    <row r="228" spans="2:14" x14ac:dyDescent="0.2">
      <c r="B228" s="720"/>
      <c r="C228" s="721"/>
      <c r="D228" s="708" t="str">
        <f>D216</f>
        <v>PAGO QUINCENAL DEL 16 AL 30 DE SEPTIEMBRE DE 2025</v>
      </c>
      <c r="E228" s="708"/>
      <c r="F228" s="708"/>
      <c r="G228" s="708"/>
      <c r="H228" s="708"/>
      <c r="I228" s="708"/>
      <c r="J228" s="708"/>
      <c r="K228" s="708"/>
      <c r="L228" s="708"/>
      <c r="M228" s="591"/>
      <c r="N228" s="475"/>
    </row>
    <row r="229" spans="2:14" ht="7.5" customHeight="1" thickBot="1" x14ac:dyDescent="0.25">
      <c r="B229" s="722"/>
      <c r="C229" s="723"/>
      <c r="D229" s="709"/>
      <c r="E229" s="709"/>
      <c r="F229" s="709"/>
      <c r="G229" s="709"/>
      <c r="H229" s="709"/>
      <c r="I229" s="709"/>
      <c r="J229" s="709"/>
      <c r="K229" s="709"/>
      <c r="L229" s="709"/>
      <c r="M229" s="593"/>
      <c r="N229" s="476"/>
    </row>
    <row r="230" spans="2:14" ht="15" customHeight="1" x14ac:dyDescent="0.2">
      <c r="B230" s="734" t="s">
        <v>2</v>
      </c>
      <c r="C230" s="736"/>
      <c r="D230" s="636" t="s">
        <v>145</v>
      </c>
      <c r="E230" s="712"/>
      <c r="F230" s="712"/>
      <c r="G230" s="712"/>
      <c r="H230" s="712"/>
      <c r="I230" s="712"/>
      <c r="J230" s="712"/>
      <c r="K230" s="712"/>
      <c r="L230" s="712"/>
      <c r="M230" s="637"/>
      <c r="N230" s="475"/>
    </row>
    <row r="231" spans="2:14" ht="7.5" customHeight="1" thickBot="1" x14ac:dyDescent="0.25">
      <c r="B231" s="733"/>
      <c r="C231" s="731"/>
      <c r="D231" s="592"/>
      <c r="E231" s="709"/>
      <c r="F231" s="709"/>
      <c r="G231" s="709"/>
      <c r="H231" s="709"/>
      <c r="I231" s="709"/>
      <c r="J231" s="709"/>
      <c r="K231" s="709"/>
      <c r="L231" s="709"/>
      <c r="M231" s="593"/>
      <c r="N231" s="476"/>
    </row>
    <row r="232" spans="2:14" ht="45.75" thickBot="1" x14ac:dyDescent="0.25">
      <c r="B232" s="175" t="s">
        <v>11</v>
      </c>
      <c r="C232" s="456" t="s">
        <v>4</v>
      </c>
      <c r="D232" s="441" t="s">
        <v>13</v>
      </c>
      <c r="E232" s="442" t="s">
        <v>28</v>
      </c>
      <c r="F232" s="443" t="s">
        <v>5</v>
      </c>
      <c r="G232" s="443" t="s">
        <v>6</v>
      </c>
      <c r="H232" s="461" t="s">
        <v>7</v>
      </c>
      <c r="I232" s="457" t="s">
        <v>89</v>
      </c>
      <c r="J232" s="457" t="s">
        <v>8</v>
      </c>
      <c r="K232" s="445" t="s">
        <v>105</v>
      </c>
      <c r="L232" s="462" t="s">
        <v>215</v>
      </c>
      <c r="M232" s="443" t="s">
        <v>9</v>
      </c>
      <c r="N232" s="441" t="s">
        <v>10</v>
      </c>
    </row>
    <row r="233" spans="2:14" ht="23.25" thickBot="1" x14ac:dyDescent="0.25">
      <c r="B233" s="441">
        <v>49</v>
      </c>
      <c r="C233" s="532" t="s">
        <v>146</v>
      </c>
      <c r="D233" s="494" t="s">
        <v>147</v>
      </c>
      <c r="E233" s="478">
        <v>271.86666666666667</v>
      </c>
      <c r="F233" s="478">
        <f>ROUND(E233*G233,0)</f>
        <v>4078</v>
      </c>
      <c r="G233" s="480">
        <v>15</v>
      </c>
      <c r="H233" s="480">
        <v>0</v>
      </c>
      <c r="I233" s="481">
        <f>ROUND((E233/4)*H233,0)</f>
        <v>0</v>
      </c>
      <c r="J233" s="478">
        <v>0</v>
      </c>
      <c r="K233" s="478"/>
      <c r="L233" s="486"/>
      <c r="M233" s="534">
        <f>F233+I233+K233</f>
        <v>4078</v>
      </c>
      <c r="N233" s="485"/>
    </row>
    <row r="234" spans="2:14" ht="14.25" customHeight="1" thickBot="1" x14ac:dyDescent="0.25">
      <c r="B234" s="456"/>
      <c r="C234" s="535" t="s">
        <v>129</v>
      </c>
      <c r="D234" s="685"/>
      <c r="E234" s="686"/>
      <c r="F234" s="686"/>
      <c r="G234" s="686"/>
      <c r="H234" s="686"/>
      <c r="I234" s="686"/>
      <c r="J234" s="686"/>
      <c r="K234" s="687"/>
      <c r="L234" s="467"/>
      <c r="M234" s="536">
        <f>M233</f>
        <v>4078</v>
      </c>
      <c r="N234" s="491"/>
    </row>
    <row r="235" spans="2:14" ht="14.25" customHeight="1" x14ac:dyDescent="0.2">
      <c r="B235" s="504"/>
      <c r="C235" s="537"/>
      <c r="D235" s="506"/>
      <c r="E235" s="506"/>
      <c r="F235" s="506"/>
      <c r="G235" s="506"/>
      <c r="H235" s="506"/>
      <c r="I235" s="506"/>
      <c r="J235" s="506"/>
      <c r="K235" s="506"/>
      <c r="L235" s="538"/>
    </row>
    <row r="236" spans="2:14" ht="5.25" customHeight="1" x14ac:dyDescent="0.2">
      <c r="C236" s="471"/>
      <c r="L236" s="516"/>
    </row>
    <row r="237" spans="2:14" ht="13.5" customHeight="1" thickBot="1" x14ac:dyDescent="0.25">
      <c r="B237" s="504"/>
      <c r="C237" s="541"/>
      <c r="D237" s="506"/>
      <c r="E237" s="506"/>
      <c r="F237" s="506"/>
      <c r="G237" s="506"/>
      <c r="H237" s="506"/>
      <c r="I237" s="506"/>
      <c r="J237" s="506"/>
      <c r="K237" s="506"/>
      <c r="L237" s="542"/>
    </row>
    <row r="238" spans="2:14" ht="12.75" hidden="1" customHeight="1" x14ac:dyDescent="0.2"/>
    <row r="239" spans="2:14" ht="18" customHeight="1" x14ac:dyDescent="0.2">
      <c r="B239" s="718"/>
      <c r="C239" s="719"/>
      <c r="D239" s="704" t="s">
        <v>0</v>
      </c>
      <c r="E239" s="704"/>
      <c r="F239" s="704"/>
      <c r="G239" s="704"/>
      <c r="H239" s="704"/>
      <c r="I239" s="704"/>
      <c r="J239" s="704"/>
      <c r="K239" s="704"/>
      <c r="L239" s="704"/>
      <c r="M239" s="705"/>
      <c r="N239" s="474"/>
    </row>
    <row r="240" spans="2:14" ht="5.25" customHeight="1" x14ac:dyDescent="0.2">
      <c r="B240" s="720"/>
      <c r="C240" s="721"/>
      <c r="D240" s="706"/>
      <c r="E240" s="706"/>
      <c r="F240" s="706"/>
      <c r="G240" s="706"/>
      <c r="H240" s="706"/>
      <c r="I240" s="706"/>
      <c r="J240" s="706"/>
      <c r="K240" s="706"/>
      <c r="L240" s="706"/>
      <c r="M240" s="707"/>
      <c r="N240" s="475"/>
    </row>
    <row r="241" spans="2:14" x14ac:dyDescent="0.2">
      <c r="B241" s="720"/>
      <c r="C241" s="721"/>
      <c r="D241" s="708" t="str">
        <f>D228</f>
        <v>PAGO QUINCENAL DEL 16 AL 30 DE SEPTIEMBRE DE 2025</v>
      </c>
      <c r="E241" s="708"/>
      <c r="F241" s="708"/>
      <c r="G241" s="708"/>
      <c r="H241" s="708"/>
      <c r="I241" s="708"/>
      <c r="J241" s="708"/>
      <c r="K241" s="708"/>
      <c r="L241" s="708"/>
      <c r="M241" s="591"/>
      <c r="N241" s="475"/>
    </row>
    <row r="242" spans="2:14" ht="17.25" customHeight="1" thickBot="1" x14ac:dyDescent="0.25">
      <c r="B242" s="722"/>
      <c r="C242" s="723"/>
      <c r="D242" s="709"/>
      <c r="E242" s="709"/>
      <c r="F242" s="709"/>
      <c r="G242" s="709"/>
      <c r="H242" s="709"/>
      <c r="I242" s="709"/>
      <c r="J242" s="709"/>
      <c r="K242" s="709"/>
      <c r="L242" s="709"/>
      <c r="M242" s="593"/>
      <c r="N242" s="476"/>
    </row>
    <row r="243" spans="2:14" ht="15" customHeight="1" x14ac:dyDescent="0.2">
      <c r="B243" s="734" t="s">
        <v>2</v>
      </c>
      <c r="C243" s="736"/>
      <c r="D243" s="636" t="s">
        <v>120</v>
      </c>
      <c r="E243" s="712"/>
      <c r="F243" s="712"/>
      <c r="G243" s="712"/>
      <c r="H243" s="712"/>
      <c r="I243" s="712"/>
      <c r="J243" s="712"/>
      <c r="K243" s="712"/>
      <c r="L243" s="712"/>
      <c r="M243" s="637"/>
      <c r="N243" s="475"/>
    </row>
    <row r="244" spans="2:14" ht="9" customHeight="1" thickBot="1" x14ac:dyDescent="0.25">
      <c r="B244" s="733"/>
      <c r="C244" s="731"/>
      <c r="D244" s="592"/>
      <c r="E244" s="709"/>
      <c r="F244" s="709"/>
      <c r="G244" s="709"/>
      <c r="H244" s="709"/>
      <c r="I244" s="709"/>
      <c r="J244" s="709"/>
      <c r="K244" s="709"/>
      <c r="L244" s="709"/>
      <c r="M244" s="593"/>
      <c r="N244" s="476"/>
    </row>
    <row r="245" spans="2:14" ht="45.75" thickBot="1" x14ac:dyDescent="0.25">
      <c r="B245" s="176" t="s">
        <v>11</v>
      </c>
      <c r="C245" s="456" t="s">
        <v>4</v>
      </c>
      <c r="D245" s="441" t="s">
        <v>13</v>
      </c>
      <c r="E245" s="463" t="s">
        <v>28</v>
      </c>
      <c r="F245" s="443" t="s">
        <v>5</v>
      </c>
      <c r="G245" s="443" t="s">
        <v>6</v>
      </c>
      <c r="H245" s="461" t="s">
        <v>7</v>
      </c>
      <c r="I245" s="461" t="s">
        <v>89</v>
      </c>
      <c r="J245" s="457" t="s">
        <v>8</v>
      </c>
      <c r="K245" s="445" t="s">
        <v>105</v>
      </c>
      <c r="L245" s="445" t="s">
        <v>215</v>
      </c>
      <c r="M245" s="443" t="s">
        <v>9</v>
      </c>
      <c r="N245" s="441" t="s">
        <v>10</v>
      </c>
    </row>
    <row r="246" spans="2:14" ht="23.25" thickBot="1" x14ac:dyDescent="0.25">
      <c r="B246" s="456">
        <v>50</v>
      </c>
      <c r="C246" s="175" t="s">
        <v>119</v>
      </c>
      <c r="D246" s="250" t="s">
        <v>121</v>
      </c>
      <c r="E246" s="478">
        <v>319.2</v>
      </c>
      <c r="F246" s="478">
        <f>ROUND(E246*G246,0)</f>
        <v>4788</v>
      </c>
      <c r="G246" s="480">
        <v>15</v>
      </c>
      <c r="H246" s="517"/>
      <c r="I246" s="478"/>
      <c r="J246" s="478"/>
      <c r="K246" s="486"/>
      <c r="L246" s="486"/>
      <c r="M246" s="478">
        <f>F246+I246+K246</f>
        <v>4788</v>
      </c>
      <c r="N246" s="491"/>
    </row>
    <row r="247" spans="2:14" ht="20.25" customHeight="1" thickBot="1" x14ac:dyDescent="0.25">
      <c r="B247" s="485"/>
      <c r="C247" s="175" t="s">
        <v>129</v>
      </c>
      <c r="D247" s="737"/>
      <c r="E247" s="738"/>
      <c r="F247" s="738"/>
      <c r="G247" s="738"/>
      <c r="H247" s="738"/>
      <c r="I247" s="738"/>
      <c r="J247" s="738"/>
      <c r="K247" s="739"/>
      <c r="L247" s="514"/>
      <c r="M247" s="515">
        <f>M246</f>
        <v>4788</v>
      </c>
      <c r="N247" s="491"/>
    </row>
    <row r="248" spans="2:14" ht="21.75" customHeight="1" thickBot="1" x14ac:dyDescent="0.25">
      <c r="C248" s="507"/>
      <c r="D248" s="479"/>
      <c r="E248" s="479"/>
      <c r="F248" s="479"/>
      <c r="G248" s="479"/>
      <c r="H248" s="479"/>
      <c r="I248" s="479"/>
      <c r="J248" s="479"/>
      <c r="K248" s="479"/>
      <c r="L248" s="545"/>
    </row>
    <row r="249" spans="2:14" ht="17.25" customHeight="1" x14ac:dyDescent="0.2">
      <c r="B249" s="718"/>
      <c r="C249" s="745"/>
      <c r="D249" s="713" t="s">
        <v>0</v>
      </c>
      <c r="E249" s="704"/>
      <c r="F249" s="704"/>
      <c r="G249" s="704"/>
      <c r="H249" s="704"/>
      <c r="I249" s="704"/>
      <c r="J249" s="704"/>
      <c r="K249" s="704"/>
      <c r="L249" s="704"/>
      <c r="M249" s="705"/>
      <c r="N249" s="474"/>
    </row>
    <row r="250" spans="2:14" ht="11.25" customHeight="1" thickBot="1" x14ac:dyDescent="0.25">
      <c r="B250" s="720"/>
      <c r="C250" s="746"/>
      <c r="D250" s="714"/>
      <c r="E250" s="715"/>
      <c r="F250" s="715"/>
      <c r="G250" s="715"/>
      <c r="H250" s="715"/>
      <c r="I250" s="715"/>
      <c r="J250" s="715"/>
      <c r="K250" s="715"/>
      <c r="L250" s="715"/>
      <c r="M250" s="716"/>
      <c r="N250" s="475"/>
    </row>
    <row r="251" spans="2:14" ht="11.25" customHeight="1" x14ac:dyDescent="0.2">
      <c r="B251" s="720"/>
      <c r="C251" s="746"/>
      <c r="D251" s="636" t="str">
        <f>D241</f>
        <v>PAGO QUINCENAL DEL 16 AL 30 DE SEPTIEMBRE DE 2025</v>
      </c>
      <c r="E251" s="712"/>
      <c r="F251" s="712"/>
      <c r="G251" s="712"/>
      <c r="H251" s="712"/>
      <c r="I251" s="712"/>
      <c r="J251" s="712"/>
      <c r="K251" s="712"/>
      <c r="L251" s="712"/>
      <c r="M251" s="637"/>
      <c r="N251" s="475"/>
    </row>
    <row r="252" spans="2:14" ht="6.75" customHeight="1" thickBot="1" x14ac:dyDescent="0.25">
      <c r="B252" s="722"/>
      <c r="C252" s="740"/>
      <c r="D252" s="592"/>
      <c r="E252" s="709"/>
      <c r="F252" s="709"/>
      <c r="G252" s="709"/>
      <c r="H252" s="709"/>
      <c r="I252" s="709"/>
      <c r="J252" s="709"/>
      <c r="K252" s="709"/>
      <c r="L252" s="709"/>
      <c r="M252" s="593"/>
      <c r="N252" s="476"/>
    </row>
    <row r="253" spans="2:14" ht="18" customHeight="1" thickBot="1" x14ac:dyDescent="0.25">
      <c r="B253" s="734" t="s">
        <v>2</v>
      </c>
      <c r="C253" s="736"/>
      <c r="D253" s="636" t="s">
        <v>158</v>
      </c>
      <c r="E253" s="712"/>
      <c r="F253" s="712"/>
      <c r="G253" s="712"/>
      <c r="H253" s="712"/>
      <c r="I253" s="712"/>
      <c r="J253" s="712"/>
      <c r="K253" s="712"/>
      <c r="L253" s="712"/>
      <c r="M253" s="637"/>
      <c r="N253" s="475"/>
    </row>
    <row r="254" spans="2:14" ht="11.25" hidden="1" customHeight="1" x14ac:dyDescent="0.2">
      <c r="B254" s="733"/>
      <c r="C254" s="731"/>
      <c r="D254" s="592"/>
      <c r="E254" s="709"/>
      <c r="F254" s="709"/>
      <c r="G254" s="709"/>
      <c r="H254" s="709"/>
      <c r="I254" s="709"/>
      <c r="J254" s="709"/>
      <c r="K254" s="709"/>
      <c r="L254" s="709"/>
      <c r="M254" s="593"/>
      <c r="N254" s="476"/>
    </row>
    <row r="255" spans="2:14" ht="34.5" customHeight="1" thickBot="1" x14ac:dyDescent="0.25">
      <c r="B255" s="175" t="s">
        <v>11</v>
      </c>
      <c r="C255" s="456" t="s">
        <v>4</v>
      </c>
      <c r="D255" s="441" t="s">
        <v>13</v>
      </c>
      <c r="E255" s="443" t="s">
        <v>28</v>
      </c>
      <c r="F255" s="443" t="s">
        <v>5</v>
      </c>
      <c r="G255" s="443" t="s">
        <v>6</v>
      </c>
      <c r="H255" s="461" t="s">
        <v>7</v>
      </c>
      <c r="I255" s="443" t="s">
        <v>89</v>
      </c>
      <c r="J255" s="457" t="s">
        <v>8</v>
      </c>
      <c r="K255" s="445" t="s">
        <v>105</v>
      </c>
      <c r="L255" s="445" t="s">
        <v>215</v>
      </c>
      <c r="M255" s="443" t="s">
        <v>9</v>
      </c>
      <c r="N255" s="441" t="s">
        <v>10</v>
      </c>
    </row>
    <row r="256" spans="2:14" ht="23.25" thickBot="1" x14ac:dyDescent="0.25">
      <c r="B256" s="441">
        <v>51</v>
      </c>
      <c r="C256" s="532" t="s">
        <v>203</v>
      </c>
      <c r="D256" s="494" t="s">
        <v>159</v>
      </c>
      <c r="E256" s="478">
        <v>441.76</v>
      </c>
      <c r="F256" s="478">
        <f>ROUND(E256*G256,0)</f>
        <v>6626</v>
      </c>
      <c r="G256" s="480">
        <v>15</v>
      </c>
      <c r="H256" s="480"/>
      <c r="I256" s="486"/>
      <c r="J256" s="478"/>
      <c r="K256" s="478"/>
      <c r="L256" s="486"/>
      <c r="M256" s="539">
        <f>F256+I256+K256</f>
        <v>6626</v>
      </c>
      <c r="N256" s="485"/>
    </row>
    <row r="257" spans="2:14" ht="23.25" thickBot="1" x14ac:dyDescent="0.25">
      <c r="B257" s="456">
        <v>52</v>
      </c>
      <c r="C257" s="533" t="s">
        <v>201</v>
      </c>
      <c r="D257" s="494" t="s">
        <v>159</v>
      </c>
      <c r="E257" s="478">
        <v>441.76</v>
      </c>
      <c r="F257" s="478">
        <f>ROUND(E257*G257,0)</f>
        <v>6626</v>
      </c>
      <c r="G257" s="480">
        <v>15</v>
      </c>
      <c r="H257" s="480"/>
      <c r="I257" s="486"/>
      <c r="J257" s="478"/>
      <c r="K257" s="478"/>
      <c r="L257" s="478"/>
      <c r="M257" s="539">
        <f>F257+I257+K257</f>
        <v>6626</v>
      </c>
      <c r="N257" s="491"/>
    </row>
    <row r="258" spans="2:14" ht="23.25" thickBot="1" x14ac:dyDescent="0.25">
      <c r="B258" s="456">
        <v>53</v>
      </c>
      <c r="C258" s="533" t="s">
        <v>244</v>
      </c>
      <c r="D258" s="494" t="s">
        <v>159</v>
      </c>
      <c r="E258" s="478">
        <v>441.76</v>
      </c>
      <c r="F258" s="478">
        <f>ROUND(E258*G258,0)</f>
        <v>6626</v>
      </c>
      <c r="G258" s="480">
        <v>15</v>
      </c>
      <c r="H258" s="480"/>
      <c r="I258" s="486"/>
      <c r="J258" s="478"/>
      <c r="K258" s="478"/>
      <c r="L258" s="478"/>
      <c r="M258" s="539">
        <f>F258+I258+K258</f>
        <v>6626</v>
      </c>
      <c r="N258" s="491"/>
    </row>
    <row r="259" spans="2:14" ht="12" thickBot="1" x14ac:dyDescent="0.25">
      <c r="B259" s="456"/>
      <c r="C259" s="531" t="s">
        <v>131</v>
      </c>
      <c r="D259" s="467"/>
      <c r="E259" s="467"/>
      <c r="F259" s="467"/>
      <c r="G259" s="467"/>
      <c r="H259" s="467"/>
      <c r="I259" s="467"/>
      <c r="J259" s="467"/>
      <c r="K259" s="467"/>
      <c r="L259" s="565"/>
      <c r="M259" s="555">
        <f>M256+M257+M258</f>
        <v>19878</v>
      </c>
      <c r="N259" s="485"/>
    </row>
    <row r="260" spans="2:14" x14ac:dyDescent="0.2">
      <c r="B260" s="504"/>
      <c r="C260" s="541"/>
      <c r="D260" s="506"/>
      <c r="E260" s="506"/>
      <c r="F260" s="506"/>
      <c r="G260" s="506"/>
      <c r="H260" s="506"/>
      <c r="I260" s="506"/>
      <c r="J260" s="506"/>
      <c r="K260" s="506"/>
      <c r="L260" s="542"/>
      <c r="M260" s="566"/>
    </row>
    <row r="261" spans="2:14" x14ac:dyDescent="0.2">
      <c r="B261" s="504"/>
      <c r="C261" s="541"/>
      <c r="D261" s="506"/>
      <c r="E261" s="506"/>
      <c r="F261" s="506"/>
      <c r="G261" s="506"/>
      <c r="H261" s="506"/>
      <c r="I261" s="506"/>
      <c r="J261" s="506"/>
      <c r="K261" s="506"/>
      <c r="L261" s="542"/>
      <c r="M261" s="566"/>
    </row>
    <row r="262" spans="2:14" x14ac:dyDescent="0.2">
      <c r="B262" s="504"/>
      <c r="C262" s="541"/>
      <c r="D262" s="506"/>
      <c r="E262" s="506"/>
      <c r="F262" s="506"/>
      <c r="G262" s="506"/>
      <c r="H262" s="506"/>
      <c r="I262" s="506"/>
      <c r="J262" s="506"/>
      <c r="K262" s="506"/>
      <c r="L262" s="542"/>
      <c r="M262" s="566"/>
    </row>
    <row r="263" spans="2:14" x14ac:dyDescent="0.2">
      <c r="B263" s="504"/>
      <c r="C263" s="541"/>
      <c r="D263" s="506"/>
      <c r="E263" s="506"/>
      <c r="F263" s="506"/>
      <c r="G263" s="506"/>
      <c r="H263" s="506"/>
      <c r="I263" s="506"/>
      <c r="J263" s="506"/>
      <c r="K263" s="506"/>
      <c r="L263" s="542"/>
      <c r="M263" s="566"/>
    </row>
    <row r="264" spans="2:14" x14ac:dyDescent="0.2">
      <c r="B264" s="504"/>
      <c r="C264" s="541"/>
      <c r="D264" s="506"/>
      <c r="E264" s="506"/>
      <c r="F264" s="506"/>
      <c r="G264" s="506"/>
      <c r="H264" s="506"/>
      <c r="I264" s="506"/>
      <c r="J264" s="506"/>
      <c r="K264" s="506"/>
      <c r="L264" s="542"/>
      <c r="M264" s="566"/>
    </row>
    <row r="265" spans="2:14" x14ac:dyDescent="0.2">
      <c r="B265" s="504"/>
      <c r="C265" s="541"/>
      <c r="D265" s="506"/>
      <c r="E265" s="506"/>
      <c r="F265" s="506"/>
      <c r="G265" s="506"/>
      <c r="H265" s="506"/>
      <c r="I265" s="506"/>
      <c r="J265" s="506"/>
      <c r="K265" s="506"/>
      <c r="L265" s="542"/>
      <c r="M265" s="566"/>
    </row>
    <row r="266" spans="2:14" x14ac:dyDescent="0.2">
      <c r="B266" s="504"/>
      <c r="C266" s="541"/>
      <c r="D266" s="506"/>
      <c r="E266" s="506"/>
      <c r="F266" s="506"/>
      <c r="G266" s="506"/>
      <c r="H266" s="506"/>
      <c r="I266" s="506"/>
      <c r="J266" s="506"/>
      <c r="K266" s="506"/>
      <c r="L266" s="542"/>
      <c r="M266" s="566"/>
    </row>
    <row r="267" spans="2:14" x14ac:dyDescent="0.2">
      <c r="B267" s="504"/>
      <c r="C267" s="541"/>
      <c r="D267" s="506"/>
      <c r="E267" s="506"/>
      <c r="F267" s="506"/>
      <c r="G267" s="506"/>
      <c r="H267" s="506"/>
      <c r="I267" s="506"/>
      <c r="J267" s="506"/>
      <c r="K267" s="506"/>
      <c r="L267" s="542"/>
      <c r="M267" s="566"/>
    </row>
    <row r="268" spans="2:14" ht="26.25" customHeight="1" thickBot="1" x14ac:dyDescent="0.25">
      <c r="B268" s="504"/>
      <c r="C268" s="541"/>
      <c r="D268" s="506"/>
      <c r="E268" s="506"/>
      <c r="F268" s="506"/>
      <c r="G268" s="506"/>
      <c r="H268" s="506"/>
      <c r="I268" s="506"/>
      <c r="J268" s="506"/>
      <c r="K268" s="506"/>
      <c r="L268" s="542"/>
    </row>
    <row r="269" spans="2:14" ht="12.75" customHeight="1" x14ac:dyDescent="0.2">
      <c r="B269" s="718"/>
      <c r="C269" s="719"/>
      <c r="D269" s="704" t="s">
        <v>0</v>
      </c>
      <c r="E269" s="704"/>
      <c r="F269" s="704"/>
      <c r="G269" s="704"/>
      <c r="H269" s="704"/>
      <c r="I269" s="704"/>
      <c r="J269" s="704"/>
      <c r="K269" s="704"/>
      <c r="L269" s="704"/>
      <c r="M269" s="705"/>
      <c r="N269" s="474"/>
    </row>
    <row r="270" spans="2:14" ht="11.25" customHeight="1" x14ac:dyDescent="0.2">
      <c r="B270" s="720"/>
      <c r="C270" s="721"/>
      <c r="D270" s="706"/>
      <c r="E270" s="706"/>
      <c r="F270" s="706"/>
      <c r="G270" s="706"/>
      <c r="H270" s="706"/>
      <c r="I270" s="706"/>
      <c r="J270" s="706"/>
      <c r="K270" s="706"/>
      <c r="L270" s="706"/>
      <c r="M270" s="707"/>
      <c r="N270" s="475"/>
    </row>
    <row r="271" spans="2:14" ht="15.75" customHeight="1" x14ac:dyDescent="0.2">
      <c r="B271" s="720"/>
      <c r="C271" s="721"/>
      <c r="D271" s="708" t="str">
        <f>D251</f>
        <v>PAGO QUINCENAL DEL 16 AL 30 DE SEPTIEMBRE DE 2025</v>
      </c>
      <c r="E271" s="708"/>
      <c r="F271" s="708"/>
      <c r="G271" s="708"/>
      <c r="H271" s="708"/>
      <c r="I271" s="708"/>
      <c r="J271" s="708"/>
      <c r="K271" s="708"/>
      <c r="L271" s="708"/>
      <c r="M271" s="591"/>
      <c r="N271" s="475"/>
    </row>
    <row r="272" spans="2:14" ht="6" customHeight="1" thickBot="1" x14ac:dyDescent="0.25">
      <c r="B272" s="722"/>
      <c r="C272" s="723"/>
      <c r="D272" s="709"/>
      <c r="E272" s="709"/>
      <c r="F272" s="709"/>
      <c r="G272" s="709"/>
      <c r="H272" s="709"/>
      <c r="I272" s="709"/>
      <c r="J272" s="709"/>
      <c r="K272" s="709"/>
      <c r="L272" s="709"/>
      <c r="M272" s="593"/>
      <c r="N272" s="476"/>
    </row>
    <row r="273" spans="2:14" ht="28.5" customHeight="1" x14ac:dyDescent="0.2">
      <c r="B273" s="734" t="s">
        <v>2</v>
      </c>
      <c r="C273" s="736"/>
      <c r="D273" s="636" t="s">
        <v>172</v>
      </c>
      <c r="E273" s="712"/>
      <c r="F273" s="712"/>
      <c r="G273" s="712"/>
      <c r="H273" s="712"/>
      <c r="I273" s="712"/>
      <c r="J273" s="712"/>
      <c r="K273" s="712"/>
      <c r="L273" s="712"/>
      <c r="M273" s="637"/>
      <c r="N273" s="475"/>
    </row>
    <row r="274" spans="2:14" ht="3.75" customHeight="1" thickBot="1" x14ac:dyDescent="0.25">
      <c r="B274" s="733"/>
      <c r="C274" s="731"/>
      <c r="D274" s="592"/>
      <c r="E274" s="709"/>
      <c r="F274" s="709"/>
      <c r="G274" s="709"/>
      <c r="H274" s="709"/>
      <c r="I274" s="709"/>
      <c r="J274" s="709"/>
      <c r="K274" s="709"/>
      <c r="L274" s="709"/>
      <c r="M274" s="593"/>
      <c r="N274" s="476"/>
    </row>
    <row r="275" spans="2:14" ht="43.5" customHeight="1" thickBot="1" x14ac:dyDescent="0.25">
      <c r="B275" s="176" t="s">
        <v>11</v>
      </c>
      <c r="C275" s="456" t="s">
        <v>4</v>
      </c>
      <c r="D275" s="441" t="s">
        <v>13</v>
      </c>
      <c r="E275" s="463" t="s">
        <v>28</v>
      </c>
      <c r="F275" s="443" t="s">
        <v>136</v>
      </c>
      <c r="G275" s="443" t="s">
        <v>6</v>
      </c>
      <c r="H275" s="461" t="s">
        <v>7</v>
      </c>
      <c r="I275" s="461" t="s">
        <v>89</v>
      </c>
      <c r="J275" s="457" t="s">
        <v>8</v>
      </c>
      <c r="K275" s="445" t="s">
        <v>105</v>
      </c>
      <c r="L275" s="445" t="s">
        <v>215</v>
      </c>
      <c r="M275" s="443" t="s">
        <v>9</v>
      </c>
      <c r="N275" s="441" t="s">
        <v>10</v>
      </c>
    </row>
    <row r="276" spans="2:14" ht="29.25" customHeight="1" thickBot="1" x14ac:dyDescent="0.25">
      <c r="B276" s="456">
        <v>54</v>
      </c>
      <c r="C276" s="176" t="s">
        <v>170</v>
      </c>
      <c r="D276" s="250" t="s">
        <v>171</v>
      </c>
      <c r="E276" s="478">
        <v>400</v>
      </c>
      <c r="F276" s="478">
        <f>ROUND(E276*G276,0)</f>
        <v>6000</v>
      </c>
      <c r="G276" s="480">
        <v>15</v>
      </c>
      <c r="H276" s="480"/>
      <c r="I276" s="486"/>
      <c r="J276" s="478"/>
      <c r="K276" s="478"/>
      <c r="L276" s="486"/>
      <c r="M276" s="539">
        <f>F276+I276+K276</f>
        <v>6000</v>
      </c>
      <c r="N276" s="491"/>
    </row>
    <row r="277" spans="2:14" ht="15.75" customHeight="1" thickBot="1" x14ac:dyDescent="0.25">
      <c r="B277" s="513"/>
      <c r="C277" s="175" t="s">
        <v>129</v>
      </c>
      <c r="D277" s="737"/>
      <c r="E277" s="738"/>
      <c r="F277" s="738"/>
      <c r="G277" s="738"/>
      <c r="H277" s="738"/>
      <c r="I277" s="738"/>
      <c r="J277" s="738"/>
      <c r="K277" s="739"/>
      <c r="L277" s="514"/>
      <c r="M277" s="543">
        <f>M276</f>
        <v>6000</v>
      </c>
      <c r="N277" s="491"/>
    </row>
    <row r="278" spans="2:14" ht="15.75" customHeight="1" x14ac:dyDescent="0.2">
      <c r="C278" s="505"/>
      <c r="D278" s="470"/>
      <c r="E278" s="470"/>
      <c r="F278" s="470"/>
      <c r="G278" s="470"/>
      <c r="H278" s="470"/>
      <c r="I278" s="470"/>
      <c r="J278" s="470"/>
      <c r="K278" s="470"/>
      <c r="L278" s="516"/>
    </row>
    <row r="279" spans="2:14" ht="3" customHeight="1" thickBot="1" x14ac:dyDescent="0.25">
      <c r="C279" s="505"/>
      <c r="D279" s="470"/>
      <c r="E279" s="470"/>
      <c r="F279" s="470"/>
      <c r="G279" s="470"/>
      <c r="H279" s="470"/>
      <c r="I279" s="470"/>
      <c r="J279" s="470"/>
      <c r="K279" s="470"/>
      <c r="L279" s="516"/>
    </row>
    <row r="280" spans="2:14" ht="12" customHeight="1" x14ac:dyDescent="0.2">
      <c r="B280" s="718"/>
      <c r="C280" s="719"/>
      <c r="D280" s="704" t="s">
        <v>0</v>
      </c>
      <c r="E280" s="704"/>
      <c r="F280" s="704"/>
      <c r="G280" s="704"/>
      <c r="H280" s="704"/>
      <c r="I280" s="704"/>
      <c r="J280" s="704"/>
      <c r="K280" s="704"/>
      <c r="L280" s="704"/>
      <c r="M280" s="705"/>
      <c r="N280" s="474"/>
    </row>
    <row r="281" spans="2:14" ht="9.75" customHeight="1" x14ac:dyDescent="0.2">
      <c r="B281" s="720"/>
      <c r="C281" s="721"/>
      <c r="D281" s="706"/>
      <c r="E281" s="706"/>
      <c r="F281" s="706"/>
      <c r="G281" s="706"/>
      <c r="H281" s="706"/>
      <c r="I281" s="706"/>
      <c r="J281" s="706"/>
      <c r="K281" s="706"/>
      <c r="L281" s="706"/>
      <c r="M281" s="707"/>
      <c r="N281" s="475"/>
    </row>
    <row r="282" spans="2:14" ht="15.75" customHeight="1" x14ac:dyDescent="0.2">
      <c r="B282" s="720"/>
      <c r="C282" s="721"/>
      <c r="D282" s="708" t="str">
        <f>D271</f>
        <v>PAGO QUINCENAL DEL 16 AL 30 DE SEPTIEMBRE DE 2025</v>
      </c>
      <c r="E282" s="708"/>
      <c r="F282" s="708"/>
      <c r="G282" s="708"/>
      <c r="H282" s="708"/>
      <c r="I282" s="708"/>
      <c r="J282" s="708"/>
      <c r="K282" s="708"/>
      <c r="L282" s="708"/>
      <c r="M282" s="591"/>
      <c r="N282" s="475"/>
    </row>
    <row r="283" spans="2:14" ht="3.75" customHeight="1" thickBot="1" x14ac:dyDescent="0.25">
      <c r="B283" s="722"/>
      <c r="C283" s="723"/>
      <c r="D283" s="709"/>
      <c r="E283" s="709"/>
      <c r="F283" s="709"/>
      <c r="G283" s="709"/>
      <c r="H283" s="709"/>
      <c r="I283" s="709"/>
      <c r="J283" s="709"/>
      <c r="K283" s="709"/>
      <c r="L283" s="709"/>
      <c r="M283" s="593"/>
      <c r="N283" s="476"/>
    </row>
    <row r="284" spans="2:14" ht="15.75" customHeight="1" x14ac:dyDescent="0.2">
      <c r="B284" s="732" t="s">
        <v>2</v>
      </c>
      <c r="C284" s="729"/>
      <c r="D284" s="636" t="s">
        <v>3</v>
      </c>
      <c r="E284" s="712"/>
      <c r="F284" s="712"/>
      <c r="G284" s="712"/>
      <c r="H284" s="712"/>
      <c r="I284" s="712"/>
      <c r="J284" s="712"/>
      <c r="K284" s="712"/>
      <c r="L284" s="712"/>
      <c r="M284" s="637"/>
      <c r="N284" s="475"/>
    </row>
    <row r="285" spans="2:14" ht="5.25" customHeight="1" thickBot="1" x14ac:dyDescent="0.25">
      <c r="B285" s="733"/>
      <c r="C285" s="731"/>
      <c r="D285" s="592"/>
      <c r="E285" s="709"/>
      <c r="F285" s="709"/>
      <c r="G285" s="709"/>
      <c r="H285" s="709"/>
      <c r="I285" s="709"/>
      <c r="J285" s="709"/>
      <c r="K285" s="709"/>
      <c r="L285" s="709"/>
      <c r="M285" s="593"/>
      <c r="N285" s="476"/>
    </row>
    <row r="286" spans="2:14" ht="33.75" customHeight="1" thickBot="1" x14ac:dyDescent="0.25">
      <c r="B286" s="165" t="s">
        <v>11</v>
      </c>
      <c r="C286" s="458" t="s">
        <v>4</v>
      </c>
      <c r="D286" s="464" t="s">
        <v>13</v>
      </c>
      <c r="E286" s="465" t="s">
        <v>28</v>
      </c>
      <c r="F286" s="445" t="s">
        <v>5</v>
      </c>
      <c r="G286" s="445" t="s">
        <v>6</v>
      </c>
      <c r="H286" s="444" t="s">
        <v>7</v>
      </c>
      <c r="I286" s="457" t="s">
        <v>89</v>
      </c>
      <c r="J286" s="457" t="s">
        <v>8</v>
      </c>
      <c r="K286" s="445" t="s">
        <v>105</v>
      </c>
      <c r="L286" s="445" t="s">
        <v>215</v>
      </c>
      <c r="M286" s="445" t="s">
        <v>9</v>
      </c>
      <c r="N286" s="464" t="s">
        <v>10</v>
      </c>
    </row>
    <row r="287" spans="2:14" ht="15.75" customHeight="1" thickBot="1" x14ac:dyDescent="0.25">
      <c r="B287" s="546">
        <v>1</v>
      </c>
      <c r="C287" s="484" t="s">
        <v>12</v>
      </c>
      <c r="D287" s="547" t="s">
        <v>162</v>
      </c>
      <c r="E287" s="478">
        <f>10296.8/15</f>
        <v>686.45333333333326</v>
      </c>
      <c r="F287" s="486">
        <f>ROUND(E287*G287,0)</f>
        <v>10297</v>
      </c>
      <c r="G287" s="480">
        <v>15</v>
      </c>
      <c r="H287" s="480"/>
      <c r="I287" s="478"/>
      <c r="J287" s="486"/>
      <c r="K287" s="478"/>
      <c r="L287" s="486"/>
      <c r="M287" s="526">
        <f>F287+I287+K287</f>
        <v>10297</v>
      </c>
      <c r="N287" s="485"/>
    </row>
    <row r="288" spans="2:14" ht="15.75" customHeight="1" thickBot="1" x14ac:dyDescent="0.25">
      <c r="B288" s="546"/>
      <c r="C288" s="484" t="s">
        <v>129</v>
      </c>
      <c r="D288" s="517"/>
      <c r="E288" s="486"/>
      <c r="F288" s="486"/>
      <c r="G288" s="493"/>
      <c r="H288" s="493"/>
      <c r="I288" s="486"/>
      <c r="J288" s="486"/>
      <c r="K288" s="486"/>
      <c r="L288" s="486"/>
      <c r="M288" s="526">
        <f>M287</f>
        <v>10297</v>
      </c>
      <c r="N288" s="491"/>
    </row>
    <row r="289" spans="2:14" ht="15.75" customHeight="1" thickBot="1" x14ac:dyDescent="0.25">
      <c r="C289" s="505"/>
      <c r="D289" s="470"/>
      <c r="E289" s="470"/>
      <c r="F289" s="470"/>
      <c r="G289" s="470"/>
      <c r="H289" s="470"/>
      <c r="I289" s="470"/>
      <c r="J289" s="470"/>
      <c r="K289" s="470"/>
      <c r="L289" s="516"/>
    </row>
    <row r="290" spans="2:14" ht="15.75" customHeight="1" x14ac:dyDescent="0.2">
      <c r="B290" s="718"/>
      <c r="C290" s="719"/>
      <c r="D290" s="704" t="s">
        <v>0</v>
      </c>
      <c r="E290" s="704"/>
      <c r="F290" s="704"/>
      <c r="G290" s="704"/>
      <c r="H290" s="704"/>
      <c r="I290" s="704"/>
      <c r="J290" s="704"/>
      <c r="K290" s="704"/>
      <c r="L290" s="704"/>
      <c r="M290" s="705"/>
      <c r="N290" s="474"/>
    </row>
    <row r="291" spans="2:14" ht="15.75" customHeight="1" x14ac:dyDescent="0.2">
      <c r="B291" s="720"/>
      <c r="C291" s="721"/>
      <c r="D291" s="706"/>
      <c r="E291" s="706"/>
      <c r="F291" s="706"/>
      <c r="G291" s="706"/>
      <c r="H291" s="706"/>
      <c r="I291" s="706"/>
      <c r="J291" s="706"/>
      <c r="K291" s="706"/>
      <c r="L291" s="706"/>
      <c r="M291" s="707"/>
      <c r="N291" s="475"/>
    </row>
    <row r="292" spans="2:14" ht="15.75" customHeight="1" x14ac:dyDescent="0.2">
      <c r="B292" s="720"/>
      <c r="C292" s="721"/>
      <c r="D292" s="708" t="str">
        <f>D282</f>
        <v>PAGO QUINCENAL DEL 16 AL 30 DE SEPTIEMBRE DE 2025</v>
      </c>
      <c r="E292" s="708"/>
      <c r="F292" s="708"/>
      <c r="G292" s="708"/>
      <c r="H292" s="708"/>
      <c r="I292" s="708"/>
      <c r="J292" s="708"/>
      <c r="K292" s="708"/>
      <c r="L292" s="708"/>
      <c r="M292" s="591"/>
      <c r="N292" s="475"/>
    </row>
    <row r="293" spans="2:14" ht="3.75" customHeight="1" thickBot="1" x14ac:dyDescent="0.25">
      <c r="B293" s="722"/>
      <c r="C293" s="723"/>
      <c r="D293" s="709"/>
      <c r="E293" s="709"/>
      <c r="F293" s="709"/>
      <c r="G293" s="709"/>
      <c r="H293" s="709"/>
      <c r="I293" s="709"/>
      <c r="J293" s="709"/>
      <c r="K293" s="709"/>
      <c r="L293" s="709"/>
      <c r="M293" s="593"/>
      <c r="N293" s="476"/>
    </row>
    <row r="294" spans="2:14" ht="15.75" customHeight="1" x14ac:dyDescent="0.2">
      <c r="B294" s="732" t="s">
        <v>2</v>
      </c>
      <c r="C294" s="729"/>
      <c r="D294" s="636" t="s">
        <v>231</v>
      </c>
      <c r="E294" s="712"/>
      <c r="F294" s="712"/>
      <c r="G294" s="712"/>
      <c r="H294" s="712"/>
      <c r="I294" s="712"/>
      <c r="J294" s="712"/>
      <c r="K294" s="712"/>
      <c r="L294" s="712"/>
      <c r="M294" s="637"/>
      <c r="N294" s="475"/>
    </row>
    <row r="295" spans="2:14" ht="5.25" customHeight="1" thickBot="1" x14ac:dyDescent="0.25">
      <c r="B295" s="733"/>
      <c r="C295" s="731"/>
      <c r="D295" s="592"/>
      <c r="E295" s="709"/>
      <c r="F295" s="709"/>
      <c r="G295" s="709"/>
      <c r="H295" s="709"/>
      <c r="I295" s="709"/>
      <c r="J295" s="709"/>
      <c r="K295" s="709"/>
      <c r="L295" s="709"/>
      <c r="M295" s="593"/>
      <c r="N295" s="476"/>
    </row>
    <row r="296" spans="2:14" ht="33.75" customHeight="1" thickBot="1" x14ac:dyDescent="0.25">
      <c r="B296" s="165" t="s">
        <v>11</v>
      </c>
      <c r="C296" s="458" t="s">
        <v>4</v>
      </c>
      <c r="D296" s="464" t="s">
        <v>13</v>
      </c>
      <c r="E296" s="465" t="s">
        <v>28</v>
      </c>
      <c r="F296" s="445" t="s">
        <v>5</v>
      </c>
      <c r="G296" s="445" t="s">
        <v>6</v>
      </c>
      <c r="H296" s="444" t="s">
        <v>7</v>
      </c>
      <c r="I296" s="457" t="s">
        <v>89</v>
      </c>
      <c r="J296" s="457" t="s">
        <v>8</v>
      </c>
      <c r="K296" s="445" t="s">
        <v>105</v>
      </c>
      <c r="L296" s="445" t="s">
        <v>215</v>
      </c>
      <c r="M296" s="445" t="s">
        <v>9</v>
      </c>
      <c r="N296" s="464" t="s">
        <v>10</v>
      </c>
    </row>
    <row r="297" spans="2:14" ht="18" customHeight="1" thickBot="1" x14ac:dyDescent="0.25">
      <c r="B297" s="546">
        <v>55</v>
      </c>
      <c r="C297" s="484" t="s">
        <v>256</v>
      </c>
      <c r="D297" s="563" t="s">
        <v>117</v>
      </c>
      <c r="E297" s="478">
        <v>287.13</v>
      </c>
      <c r="F297" s="486">
        <f>ROUND(E297*G297,0)</f>
        <v>4307</v>
      </c>
      <c r="G297" s="480">
        <v>15</v>
      </c>
      <c r="H297" s="480"/>
      <c r="I297" s="478"/>
      <c r="J297" s="486"/>
      <c r="K297" s="478"/>
      <c r="L297" s="486"/>
      <c r="M297" s="526">
        <f>F297+I297+K297</f>
        <v>4307</v>
      </c>
      <c r="N297" s="485"/>
    </row>
    <row r="298" spans="2:14" ht="24" customHeight="1" thickBot="1" x14ac:dyDescent="0.25">
      <c r="B298" s="546">
        <v>56</v>
      </c>
      <c r="C298" s="175" t="s">
        <v>257</v>
      </c>
      <c r="D298" s="563" t="s">
        <v>117</v>
      </c>
      <c r="E298" s="478">
        <v>287.13</v>
      </c>
      <c r="F298" s="486">
        <f>ROUND(E298*G298,0)</f>
        <v>3446</v>
      </c>
      <c r="G298" s="480">
        <v>12</v>
      </c>
      <c r="H298" s="480"/>
      <c r="I298" s="478"/>
      <c r="J298" s="486"/>
      <c r="K298" s="478"/>
      <c r="L298" s="486"/>
      <c r="M298" s="526">
        <f>F298+I298+K298</f>
        <v>3446</v>
      </c>
      <c r="N298" s="491"/>
    </row>
    <row r="299" spans="2:14" ht="21.75" customHeight="1" thickBot="1" x14ac:dyDescent="0.25">
      <c r="B299" s="546">
        <v>57</v>
      </c>
      <c r="C299" s="484" t="s">
        <v>258</v>
      </c>
      <c r="D299" s="563" t="s">
        <v>117</v>
      </c>
      <c r="E299" s="478">
        <v>287.13</v>
      </c>
      <c r="F299" s="486">
        <f>ROUND(E299*G299,0)</f>
        <v>1723</v>
      </c>
      <c r="G299" s="480">
        <v>6</v>
      </c>
      <c r="H299" s="480"/>
      <c r="I299" s="478"/>
      <c r="J299" s="486"/>
      <c r="K299" s="478"/>
      <c r="L299" s="486"/>
      <c r="M299" s="526">
        <f>F299+I299+K299</f>
        <v>1723</v>
      </c>
      <c r="N299" s="491"/>
    </row>
    <row r="300" spans="2:14" ht="15.75" customHeight="1" thickBot="1" x14ac:dyDescent="0.25">
      <c r="B300" s="546"/>
      <c r="C300" s="484" t="s">
        <v>129</v>
      </c>
      <c r="D300" s="517"/>
      <c r="E300" s="486"/>
      <c r="F300" s="486"/>
      <c r="G300" s="493"/>
      <c r="H300" s="493"/>
      <c r="I300" s="486"/>
      <c r="J300" s="486"/>
      <c r="K300" s="486"/>
      <c r="L300" s="486"/>
      <c r="M300" s="526">
        <f>M297+M298+M299</f>
        <v>9476</v>
      </c>
      <c r="N300" s="491"/>
    </row>
    <row r="301" spans="2:14" ht="15.75" customHeight="1" x14ac:dyDescent="0.2">
      <c r="B301" s="470"/>
      <c r="C301" s="471"/>
      <c r="E301" s="472"/>
      <c r="F301" s="472"/>
      <c r="G301" s="470"/>
      <c r="H301" s="470"/>
      <c r="I301" s="472"/>
      <c r="J301" s="472"/>
      <c r="K301" s="472"/>
      <c r="L301" s="472"/>
      <c r="M301" s="473"/>
    </row>
    <row r="302" spans="2:14" ht="15.75" customHeight="1" thickBot="1" x14ac:dyDescent="0.25">
      <c r="C302" s="505"/>
      <c r="D302" s="470"/>
      <c r="E302" s="470"/>
      <c r="F302" s="470"/>
      <c r="G302" s="470"/>
      <c r="H302" s="470"/>
      <c r="I302" s="470"/>
      <c r="J302" s="470"/>
      <c r="K302" s="470"/>
      <c r="L302" s="516"/>
    </row>
    <row r="303" spans="2:14" ht="15.75" customHeight="1" x14ac:dyDescent="0.2">
      <c r="B303" s="718"/>
      <c r="C303" s="719"/>
      <c r="D303" s="704" t="s">
        <v>0</v>
      </c>
      <c r="E303" s="704"/>
      <c r="F303" s="704"/>
      <c r="G303" s="704"/>
      <c r="H303" s="704"/>
      <c r="I303" s="704"/>
      <c r="J303" s="704"/>
      <c r="K303" s="704"/>
      <c r="L303" s="704"/>
      <c r="M303" s="705"/>
      <c r="N303" s="474"/>
    </row>
    <row r="304" spans="2:14" ht="15.75" customHeight="1" x14ac:dyDescent="0.2">
      <c r="B304" s="720"/>
      <c r="C304" s="721"/>
      <c r="D304" s="706"/>
      <c r="E304" s="706"/>
      <c r="F304" s="706"/>
      <c r="G304" s="706"/>
      <c r="H304" s="706"/>
      <c r="I304" s="706"/>
      <c r="J304" s="706"/>
      <c r="K304" s="706"/>
      <c r="L304" s="706"/>
      <c r="M304" s="707"/>
      <c r="N304" s="475"/>
    </row>
    <row r="305" spans="1:14" ht="15.75" customHeight="1" x14ac:dyDescent="0.2">
      <c r="B305" s="720"/>
      <c r="C305" s="721"/>
      <c r="D305" s="708" t="str">
        <f>D292</f>
        <v>PAGO QUINCENAL DEL 16 AL 30 DE SEPTIEMBRE DE 2025</v>
      </c>
      <c r="E305" s="708"/>
      <c r="F305" s="708"/>
      <c r="G305" s="708"/>
      <c r="H305" s="708"/>
      <c r="I305" s="708"/>
      <c r="J305" s="708"/>
      <c r="K305" s="708"/>
      <c r="L305" s="708"/>
      <c r="M305" s="591"/>
      <c r="N305" s="475"/>
    </row>
    <row r="306" spans="1:14" ht="3.75" customHeight="1" thickBot="1" x14ac:dyDescent="0.25">
      <c r="B306" s="722"/>
      <c r="C306" s="723"/>
      <c r="D306" s="709"/>
      <c r="E306" s="709"/>
      <c r="F306" s="709"/>
      <c r="G306" s="709"/>
      <c r="H306" s="709"/>
      <c r="I306" s="709"/>
      <c r="J306" s="709"/>
      <c r="K306" s="709"/>
      <c r="L306" s="709"/>
      <c r="M306" s="593"/>
      <c r="N306" s="476"/>
    </row>
    <row r="307" spans="1:14" ht="15.75" customHeight="1" x14ac:dyDescent="0.2">
      <c r="B307" s="732" t="s">
        <v>2</v>
      </c>
      <c r="C307" s="729"/>
      <c r="D307" s="636" t="s">
        <v>233</v>
      </c>
      <c r="E307" s="712"/>
      <c r="F307" s="712"/>
      <c r="G307" s="712"/>
      <c r="H307" s="712"/>
      <c r="I307" s="712"/>
      <c r="J307" s="712"/>
      <c r="K307" s="712"/>
      <c r="L307" s="712"/>
      <c r="M307" s="637"/>
      <c r="N307" s="475"/>
    </row>
    <row r="308" spans="1:14" ht="5.25" customHeight="1" thickBot="1" x14ac:dyDescent="0.25">
      <c r="B308" s="733"/>
      <c r="C308" s="731"/>
      <c r="D308" s="592"/>
      <c r="E308" s="709"/>
      <c r="F308" s="709"/>
      <c r="G308" s="709"/>
      <c r="H308" s="709"/>
      <c r="I308" s="709"/>
      <c r="J308" s="709"/>
      <c r="K308" s="709"/>
      <c r="L308" s="709"/>
      <c r="M308" s="593"/>
      <c r="N308" s="476"/>
    </row>
    <row r="309" spans="1:14" ht="33.75" customHeight="1" thickBot="1" x14ac:dyDescent="0.25">
      <c r="B309" s="165" t="s">
        <v>11</v>
      </c>
      <c r="C309" s="458" t="s">
        <v>4</v>
      </c>
      <c r="D309" s="464" t="s">
        <v>13</v>
      </c>
      <c r="E309" s="465" t="s">
        <v>28</v>
      </c>
      <c r="F309" s="445" t="s">
        <v>5</v>
      </c>
      <c r="G309" s="445" t="s">
        <v>6</v>
      </c>
      <c r="H309" s="444" t="s">
        <v>7</v>
      </c>
      <c r="I309" s="457" t="s">
        <v>89</v>
      </c>
      <c r="J309" s="457" t="s">
        <v>8</v>
      </c>
      <c r="K309" s="445" t="s">
        <v>105</v>
      </c>
      <c r="L309" s="445" t="s">
        <v>215</v>
      </c>
      <c r="M309" s="445" t="s">
        <v>9</v>
      </c>
      <c r="N309" s="464" t="s">
        <v>10</v>
      </c>
    </row>
    <row r="310" spans="1:14" ht="15.75" customHeight="1" thickBot="1" x14ac:dyDescent="0.25">
      <c r="B310" s="546">
        <v>58</v>
      </c>
      <c r="C310" s="484" t="s">
        <v>234</v>
      </c>
      <c r="D310" s="547" t="s">
        <v>236</v>
      </c>
      <c r="E310" s="443">
        <v>319.2</v>
      </c>
      <c r="F310" s="478">
        <f>ROUND(E310*G310,0)</f>
        <v>4788</v>
      </c>
      <c r="G310" s="509">
        <v>15</v>
      </c>
      <c r="H310" s="480">
        <v>0</v>
      </c>
      <c r="I310" s="481">
        <f>ROUND((E310/4)*H310,0)</f>
        <v>0</v>
      </c>
      <c r="J310" s="478"/>
      <c r="K310" s="478"/>
      <c r="L310" s="486"/>
      <c r="M310" s="508">
        <f>F310+I310+K310</f>
        <v>4788</v>
      </c>
      <c r="N310" s="485"/>
    </row>
    <row r="311" spans="1:14" ht="15.75" customHeight="1" thickBot="1" x14ac:dyDescent="0.25">
      <c r="B311" s="546"/>
      <c r="C311" s="484" t="s">
        <v>129</v>
      </c>
      <c r="D311" s="517"/>
      <c r="E311" s="486"/>
      <c r="F311" s="486"/>
      <c r="G311" s="493"/>
      <c r="H311" s="493"/>
      <c r="I311" s="486"/>
      <c r="J311" s="486"/>
      <c r="K311" s="486"/>
      <c r="L311" s="486"/>
      <c r="M311" s="526">
        <f>M310</f>
        <v>4788</v>
      </c>
      <c r="N311" s="491"/>
    </row>
    <row r="312" spans="1:14" ht="15.75" customHeight="1" thickBot="1" x14ac:dyDescent="0.25">
      <c r="B312" s="470"/>
      <c r="C312" s="471"/>
      <c r="E312" s="472"/>
      <c r="F312" s="472"/>
      <c r="G312" s="470"/>
      <c r="H312" s="470"/>
      <c r="I312" s="472"/>
      <c r="J312" s="472"/>
      <c r="K312" s="472"/>
      <c r="L312" s="472"/>
      <c r="M312" s="473"/>
    </row>
    <row r="313" spans="1:14" ht="15.75" customHeight="1" x14ac:dyDescent="0.2">
      <c r="B313" s="698"/>
      <c r="C313" s="699"/>
      <c r="D313" s="704" t="s">
        <v>0</v>
      </c>
      <c r="E313" s="704"/>
      <c r="F313" s="704"/>
      <c r="G313" s="704"/>
      <c r="H313" s="704"/>
      <c r="I313" s="704"/>
      <c r="J313" s="704"/>
      <c r="K313" s="704"/>
      <c r="L313" s="704"/>
      <c r="M313" s="705"/>
      <c r="N313" s="393"/>
    </row>
    <row r="314" spans="1:14" ht="15.75" customHeight="1" x14ac:dyDescent="0.2">
      <c r="B314" s="700"/>
      <c r="C314" s="701"/>
      <c r="D314" s="706"/>
      <c r="E314" s="706"/>
      <c r="F314" s="706"/>
      <c r="G314" s="706"/>
      <c r="H314" s="706"/>
      <c r="I314" s="706"/>
      <c r="J314" s="706"/>
      <c r="K314" s="706"/>
      <c r="L314" s="706"/>
      <c r="M314" s="707"/>
      <c r="N314" s="450"/>
    </row>
    <row r="315" spans="1:14" ht="15.75" customHeight="1" x14ac:dyDescent="0.2">
      <c r="B315" s="700"/>
      <c r="C315" s="701"/>
      <c r="D315" s="708" t="s">
        <v>260</v>
      </c>
      <c r="E315" s="708"/>
      <c r="F315" s="708"/>
      <c r="G315" s="708"/>
      <c r="H315" s="708"/>
      <c r="I315" s="708"/>
      <c r="J315" s="708"/>
      <c r="K315" s="708"/>
      <c r="L315" s="708"/>
      <c r="M315" s="591"/>
      <c r="N315" s="450"/>
    </row>
    <row r="316" spans="1:14" ht="15.75" customHeight="1" thickBot="1" x14ac:dyDescent="0.25">
      <c r="B316" s="702"/>
      <c r="C316" s="703"/>
      <c r="D316" s="709"/>
      <c r="E316" s="709"/>
      <c r="F316" s="709"/>
      <c r="G316" s="709"/>
      <c r="H316" s="709"/>
      <c r="I316" s="709"/>
      <c r="J316" s="709"/>
      <c r="K316" s="709"/>
      <c r="L316" s="709"/>
      <c r="M316" s="593"/>
      <c r="N316" s="451"/>
    </row>
    <row r="317" spans="1:14" ht="15.75" customHeight="1" x14ac:dyDescent="0.2">
      <c r="B317" s="710" t="s">
        <v>2</v>
      </c>
      <c r="C317" s="711"/>
      <c r="D317" s="590" t="s">
        <v>133</v>
      </c>
      <c r="E317" s="708"/>
      <c r="F317" s="708"/>
      <c r="G317" s="708"/>
      <c r="H317" s="708"/>
      <c r="I317" s="708"/>
      <c r="J317" s="708"/>
      <c r="K317" s="708"/>
      <c r="L317" s="708"/>
      <c r="M317" s="591"/>
      <c r="N317" s="450"/>
    </row>
    <row r="318" spans="1:14" ht="15.75" customHeight="1" thickBot="1" x14ac:dyDescent="0.25">
      <c r="B318" s="691"/>
      <c r="C318" s="692"/>
      <c r="D318" s="592"/>
      <c r="E318" s="709"/>
      <c r="F318" s="709"/>
      <c r="G318" s="709"/>
      <c r="H318" s="709"/>
      <c r="I318" s="709"/>
      <c r="J318" s="709"/>
      <c r="K318" s="709"/>
      <c r="L318" s="709"/>
      <c r="M318" s="593"/>
      <c r="N318" s="451"/>
    </row>
    <row r="319" spans="1:14" ht="28.5" customHeight="1" thickBot="1" x14ac:dyDescent="0.25">
      <c r="B319" s="176" t="s">
        <v>11</v>
      </c>
      <c r="C319" s="456" t="s">
        <v>4</v>
      </c>
      <c r="D319" s="441" t="s">
        <v>13</v>
      </c>
      <c r="E319" s="463" t="s">
        <v>28</v>
      </c>
      <c r="F319" s="443" t="s">
        <v>136</v>
      </c>
      <c r="G319" s="443" t="s">
        <v>6</v>
      </c>
      <c r="H319" s="461" t="s">
        <v>7</v>
      </c>
      <c r="I319" s="461" t="s">
        <v>89</v>
      </c>
      <c r="J319" s="457" t="s">
        <v>8</v>
      </c>
      <c r="K319" s="445" t="s">
        <v>105</v>
      </c>
      <c r="L319" s="445" t="s">
        <v>215</v>
      </c>
      <c r="M319" s="443" t="s">
        <v>9</v>
      </c>
      <c r="N319" s="441" t="s">
        <v>10</v>
      </c>
    </row>
    <row r="320" spans="1:14" ht="21.75" customHeight="1" thickBot="1" x14ac:dyDescent="0.25">
      <c r="A320" s="469" t="s">
        <v>124</v>
      </c>
      <c r="B320" s="380">
        <v>59</v>
      </c>
      <c r="C320" s="389" t="s">
        <v>134</v>
      </c>
      <c r="D320" s="236" t="s">
        <v>135</v>
      </c>
      <c r="E320" s="427">
        <v>122.6</v>
      </c>
      <c r="F320" s="428">
        <f>G320*E320</f>
        <v>3678</v>
      </c>
      <c r="G320" s="360">
        <v>30</v>
      </c>
      <c r="H320" s="362"/>
      <c r="I320" s="427"/>
      <c r="J320" s="427"/>
      <c r="K320" s="428"/>
      <c r="L320" s="427"/>
      <c r="M320" s="427">
        <f>F320+I320+K320</f>
        <v>3678</v>
      </c>
      <c r="N320" s="365"/>
    </row>
    <row r="321" spans="2:14" ht="15.75" customHeight="1" thickBot="1" x14ac:dyDescent="0.25">
      <c r="B321" s="397"/>
      <c r="C321" s="16" t="s">
        <v>129</v>
      </c>
      <c r="D321" s="695"/>
      <c r="E321" s="696"/>
      <c r="F321" s="696"/>
      <c r="G321" s="696"/>
      <c r="H321" s="696"/>
      <c r="I321" s="696"/>
      <c r="J321" s="696"/>
      <c r="K321" s="697"/>
      <c r="L321" s="439"/>
      <c r="M321" s="398">
        <f>M320</f>
        <v>3678</v>
      </c>
      <c r="N321" s="365"/>
    </row>
    <row r="322" spans="2:14" ht="15.75" customHeight="1" x14ac:dyDescent="0.2">
      <c r="B322" s="353"/>
      <c r="C322" s="388"/>
      <c r="D322" s="366"/>
      <c r="E322" s="366"/>
      <c r="F322" s="366"/>
      <c r="G322" s="366"/>
      <c r="H322" s="366"/>
      <c r="I322" s="366"/>
      <c r="J322" s="366"/>
      <c r="K322" s="366"/>
      <c r="L322" s="366"/>
      <c r="M322" s="399"/>
      <c r="N322" s="353"/>
    </row>
    <row r="323" spans="2:14" ht="15.75" customHeight="1" x14ac:dyDescent="0.2">
      <c r="B323" s="353"/>
      <c r="C323" s="388"/>
      <c r="D323" s="366"/>
      <c r="E323" s="366"/>
      <c r="F323" s="366"/>
      <c r="G323" s="366"/>
      <c r="H323" s="366"/>
      <c r="I323" s="366"/>
      <c r="J323" s="366"/>
      <c r="K323" s="366"/>
      <c r="L323" s="366"/>
      <c r="M323" s="399"/>
      <c r="N323" s="353"/>
    </row>
    <row r="324" spans="2:14" ht="15.75" customHeight="1" x14ac:dyDescent="0.2">
      <c r="B324" s="353"/>
      <c r="C324" s="388"/>
      <c r="D324" s="366"/>
      <c r="E324" s="366"/>
      <c r="F324" s="366"/>
      <c r="G324" s="366"/>
      <c r="H324" s="366"/>
      <c r="I324" s="366"/>
      <c r="J324" s="366"/>
      <c r="K324" s="366"/>
      <c r="L324" s="366"/>
      <c r="M324" s="399"/>
      <c r="N324" s="353"/>
    </row>
    <row r="325" spans="2:14" ht="15.75" customHeight="1" x14ac:dyDescent="0.2">
      <c r="B325" s="353"/>
      <c r="C325" s="388"/>
      <c r="D325" s="366"/>
      <c r="E325" s="366"/>
      <c r="F325" s="366"/>
      <c r="G325" s="366"/>
      <c r="H325" s="366"/>
      <c r="I325" s="366"/>
      <c r="J325" s="366"/>
      <c r="K325" s="366"/>
      <c r="L325" s="366"/>
      <c r="M325" s="399"/>
      <c r="N325" s="353"/>
    </row>
    <row r="326" spans="2:14" ht="15.75" customHeight="1" x14ac:dyDescent="0.2">
      <c r="B326" s="353"/>
      <c r="C326" s="388"/>
      <c r="D326" s="366"/>
      <c r="E326" s="366"/>
      <c r="F326" s="366"/>
      <c r="G326" s="366"/>
      <c r="H326" s="366"/>
      <c r="I326" s="366"/>
      <c r="J326" s="366"/>
      <c r="K326" s="366"/>
      <c r="L326" s="366"/>
      <c r="M326" s="399"/>
      <c r="N326" s="353"/>
    </row>
    <row r="327" spans="2:14" ht="15.75" customHeight="1" x14ac:dyDescent="0.2">
      <c r="B327" s="353"/>
      <c r="C327" s="388"/>
      <c r="D327" s="366"/>
      <c r="E327" s="366"/>
      <c r="F327" s="366"/>
      <c r="G327" s="366"/>
      <c r="H327" s="366"/>
      <c r="I327" s="366"/>
      <c r="J327" s="366"/>
      <c r="K327" s="366"/>
      <c r="L327" s="366"/>
      <c r="M327" s="399"/>
      <c r="N327" s="353"/>
    </row>
    <row r="328" spans="2:14" ht="15.75" customHeight="1" x14ac:dyDescent="0.2">
      <c r="B328" s="353"/>
      <c r="C328" s="388"/>
      <c r="D328" s="366"/>
      <c r="E328" s="366"/>
      <c r="F328" s="366"/>
      <c r="G328" s="366"/>
      <c r="H328" s="366"/>
      <c r="I328" s="366"/>
      <c r="J328" s="366"/>
      <c r="K328" s="366"/>
      <c r="L328" s="366"/>
      <c r="M328" s="399"/>
      <c r="N328" s="353"/>
    </row>
    <row r="329" spans="2:14" ht="15.75" customHeight="1" x14ac:dyDescent="0.2">
      <c r="B329" s="353"/>
      <c r="C329" s="388"/>
      <c r="D329" s="366"/>
      <c r="E329" s="366"/>
      <c r="F329" s="366"/>
      <c r="G329" s="366"/>
      <c r="H329" s="366"/>
      <c r="I329" s="366"/>
      <c r="J329" s="366"/>
      <c r="K329" s="366"/>
      <c r="L329" s="366"/>
      <c r="M329" s="399"/>
      <c r="N329" s="353"/>
    </row>
    <row r="330" spans="2:14" ht="15.75" customHeight="1" x14ac:dyDescent="0.2">
      <c r="B330" s="353"/>
      <c r="C330" s="388"/>
      <c r="D330" s="366"/>
      <c r="E330" s="366"/>
      <c r="F330" s="366"/>
      <c r="G330" s="366"/>
      <c r="H330" s="366"/>
      <c r="I330" s="366"/>
      <c r="J330" s="366"/>
      <c r="K330" s="366"/>
      <c r="L330" s="366"/>
      <c r="M330" s="399"/>
      <c r="N330" s="353"/>
    </row>
    <row r="331" spans="2:14" ht="20.25" customHeight="1" thickBot="1" x14ac:dyDescent="0.25">
      <c r="C331" s="505"/>
      <c r="D331" s="470"/>
      <c r="E331" s="470"/>
      <c r="F331" s="470"/>
      <c r="G331" s="470"/>
      <c r="H331" s="470"/>
      <c r="I331" s="470"/>
      <c r="J331" s="470"/>
      <c r="K331" s="470"/>
      <c r="L331" s="516"/>
    </row>
    <row r="332" spans="2:14" ht="16.5" customHeight="1" x14ac:dyDescent="0.2">
      <c r="B332" s="718"/>
      <c r="C332" s="719"/>
      <c r="D332" s="755" t="s">
        <v>0</v>
      </c>
      <c r="E332" s="755"/>
      <c r="F332" s="755"/>
      <c r="G332" s="755"/>
      <c r="H332" s="755"/>
      <c r="I332" s="755"/>
      <c r="J332" s="755"/>
      <c r="K332" s="755"/>
      <c r="L332" s="755"/>
      <c r="M332" s="756"/>
      <c r="N332" s="474"/>
    </row>
    <row r="333" spans="2:14" ht="8.25" customHeight="1" x14ac:dyDescent="0.2">
      <c r="B333" s="720"/>
      <c r="C333" s="721"/>
      <c r="D333" s="757"/>
      <c r="E333" s="757"/>
      <c r="F333" s="757"/>
      <c r="G333" s="757"/>
      <c r="H333" s="757"/>
      <c r="I333" s="757"/>
      <c r="J333" s="757"/>
      <c r="K333" s="757"/>
      <c r="L333" s="757"/>
      <c r="M333" s="758"/>
      <c r="N333" s="475"/>
    </row>
    <row r="334" spans="2:14" ht="15" customHeight="1" x14ac:dyDescent="0.2">
      <c r="B334" s="720"/>
      <c r="C334" s="721"/>
      <c r="D334" s="708" t="str">
        <f>D271</f>
        <v>PAGO QUINCENAL DEL 16 AL 30 DE SEPTIEMBRE DE 2025</v>
      </c>
      <c r="E334" s="708"/>
      <c r="F334" s="708"/>
      <c r="G334" s="708"/>
      <c r="H334" s="708"/>
      <c r="I334" s="708"/>
      <c r="J334" s="708"/>
      <c r="K334" s="708"/>
      <c r="L334" s="708"/>
      <c r="M334" s="591"/>
      <c r="N334" s="475"/>
    </row>
    <row r="335" spans="2:14" ht="8.25" customHeight="1" thickBot="1" x14ac:dyDescent="0.25">
      <c r="B335" s="722"/>
      <c r="C335" s="723"/>
      <c r="D335" s="709"/>
      <c r="E335" s="709"/>
      <c r="F335" s="709"/>
      <c r="G335" s="709"/>
      <c r="H335" s="709"/>
      <c r="I335" s="709"/>
      <c r="J335" s="709"/>
      <c r="K335" s="709"/>
      <c r="L335" s="709"/>
      <c r="M335" s="593"/>
      <c r="N335" s="476"/>
    </row>
    <row r="336" spans="2:14" ht="15.75" customHeight="1" x14ac:dyDescent="0.2">
      <c r="B336" s="734" t="s">
        <v>2</v>
      </c>
      <c r="C336" s="736"/>
      <c r="D336" s="636" t="s">
        <v>176</v>
      </c>
      <c r="E336" s="712"/>
      <c r="F336" s="712"/>
      <c r="G336" s="712"/>
      <c r="H336" s="712"/>
      <c r="I336" s="712"/>
      <c r="J336" s="712"/>
      <c r="K336" s="712"/>
      <c r="L336" s="712"/>
      <c r="M336" s="637"/>
      <c r="N336" s="475"/>
    </row>
    <row r="337" spans="2:14" ht="12" customHeight="1" thickBot="1" x14ac:dyDescent="0.25">
      <c r="B337" s="733"/>
      <c r="C337" s="731"/>
      <c r="D337" s="592"/>
      <c r="E337" s="709"/>
      <c r="F337" s="709"/>
      <c r="G337" s="709"/>
      <c r="H337" s="709"/>
      <c r="I337" s="709"/>
      <c r="J337" s="709"/>
      <c r="K337" s="709"/>
      <c r="L337" s="709"/>
      <c r="M337" s="593"/>
      <c r="N337" s="476"/>
    </row>
    <row r="338" spans="2:14" ht="39.75" customHeight="1" thickBot="1" x14ac:dyDescent="0.25">
      <c r="B338" s="176" t="s">
        <v>11</v>
      </c>
      <c r="C338" s="456" t="s">
        <v>4</v>
      </c>
      <c r="D338" s="441" t="s">
        <v>13</v>
      </c>
      <c r="E338" s="463" t="s">
        <v>28</v>
      </c>
      <c r="F338" s="443" t="s">
        <v>136</v>
      </c>
      <c r="G338" s="443" t="s">
        <v>6</v>
      </c>
      <c r="H338" s="461" t="s">
        <v>7</v>
      </c>
      <c r="I338" s="461" t="s">
        <v>89</v>
      </c>
      <c r="J338" s="457" t="s">
        <v>8</v>
      </c>
      <c r="K338" s="445" t="s">
        <v>105</v>
      </c>
      <c r="L338" s="445" t="s">
        <v>215</v>
      </c>
      <c r="M338" s="443" t="s">
        <v>9</v>
      </c>
      <c r="N338" s="441" t="s">
        <v>10</v>
      </c>
    </row>
    <row r="339" spans="2:14" ht="38.25" customHeight="1" thickBot="1" x14ac:dyDescent="0.25">
      <c r="B339" s="456">
        <v>60</v>
      </c>
      <c r="C339" s="176" t="s">
        <v>174</v>
      </c>
      <c r="D339" s="250" t="s">
        <v>175</v>
      </c>
      <c r="E339" s="478">
        <v>260.43</v>
      </c>
      <c r="F339" s="478">
        <f>ROUND(E339*G339,0)</f>
        <v>3906</v>
      </c>
      <c r="G339" s="480">
        <v>15</v>
      </c>
      <c r="H339" s="480"/>
      <c r="I339" s="486"/>
      <c r="J339" s="498">
        <v>0</v>
      </c>
      <c r="K339" s="508">
        <f>ROUND((E339*2)*J339,0)</f>
        <v>0</v>
      </c>
      <c r="L339" s="508"/>
      <c r="M339" s="539">
        <f>F339+I339+K339</f>
        <v>3906</v>
      </c>
      <c r="N339" s="491"/>
    </row>
    <row r="340" spans="2:14" ht="12" thickBot="1" x14ac:dyDescent="0.25">
      <c r="B340" s="513"/>
      <c r="C340" s="175" t="s">
        <v>129</v>
      </c>
      <c r="D340" s="737"/>
      <c r="E340" s="738"/>
      <c r="F340" s="738"/>
      <c r="G340" s="738"/>
      <c r="H340" s="738"/>
      <c r="I340" s="738"/>
      <c r="J340" s="738"/>
      <c r="K340" s="739"/>
      <c r="L340" s="514"/>
      <c r="M340" s="543">
        <f>M339</f>
        <v>3906</v>
      </c>
      <c r="N340" s="491"/>
    </row>
    <row r="341" spans="2:14" ht="12" thickBot="1" x14ac:dyDescent="0.25">
      <c r="B341" s="504"/>
      <c r="C341" s="541"/>
      <c r="D341" s="506"/>
      <c r="E341" s="506"/>
      <c r="F341" s="506"/>
      <c r="G341" s="506"/>
      <c r="H341" s="506"/>
      <c r="I341" s="506"/>
      <c r="J341" s="506"/>
      <c r="K341" s="506"/>
      <c r="L341" s="506"/>
      <c r="M341" s="542"/>
    </row>
    <row r="342" spans="2:14" ht="15" customHeight="1" thickBot="1" x14ac:dyDescent="0.25">
      <c r="B342" s="513"/>
      <c r="C342" s="484" t="s">
        <v>108</v>
      </c>
      <c r="D342" s="513"/>
      <c r="E342" s="548"/>
      <c r="F342" s="548">
        <f>SUM(F1:F341)</f>
        <v>308797</v>
      </c>
      <c r="G342" s="548"/>
      <c r="H342" s="549"/>
      <c r="I342" s="548">
        <f>SUM(I1:I341)</f>
        <v>13437</v>
      </c>
      <c r="J342" s="550">
        <f>SUM(J1:J341)</f>
        <v>6</v>
      </c>
      <c r="K342" s="548">
        <f>SUM(K1:K341)</f>
        <v>4488</v>
      </c>
      <c r="L342" s="548">
        <f>SUM(L10:L339)</f>
        <v>2000</v>
      </c>
      <c r="M342" s="555">
        <f>M340+M288+M277+M247+M234+M223+M211+M195+M185+M167+M155+M139+M127+M111+M101+M73+M41+M19+M311+M300+M259+M321</f>
        <v>324722</v>
      </c>
      <c r="N342" s="485"/>
    </row>
    <row r="343" spans="2:14" ht="15" customHeight="1" x14ac:dyDescent="0.2">
      <c r="C343" s="471"/>
      <c r="E343" s="510"/>
      <c r="F343" s="510"/>
      <c r="G343" s="510"/>
      <c r="H343" s="551"/>
      <c r="I343" s="510"/>
      <c r="J343" s="552"/>
      <c r="K343" s="510"/>
      <c r="L343" s="510"/>
    </row>
    <row r="344" spans="2:14" ht="15" customHeight="1" x14ac:dyDescent="0.2">
      <c r="C344" s="471"/>
      <c r="E344" s="510"/>
      <c r="F344" s="510"/>
      <c r="G344" s="510"/>
      <c r="H344" s="551"/>
      <c r="I344" s="510"/>
      <c r="J344" s="552"/>
      <c r="K344" s="510"/>
      <c r="L344" s="510"/>
    </row>
    <row r="345" spans="2:14" ht="15.75" customHeight="1" x14ac:dyDescent="0.2">
      <c r="C345" s="471" t="s">
        <v>125</v>
      </c>
      <c r="D345" s="553">
        <f>F342</f>
        <v>308797</v>
      </c>
      <c r="F345" s="518"/>
    </row>
    <row r="346" spans="2:14" ht="15" customHeight="1" x14ac:dyDescent="0.2">
      <c r="C346" s="471" t="s">
        <v>7</v>
      </c>
      <c r="D346" s="553">
        <f>I342</f>
        <v>13437</v>
      </c>
      <c r="L346" s="516"/>
      <c r="M346" s="510"/>
    </row>
    <row r="347" spans="2:14" ht="15.75" customHeight="1" x14ac:dyDescent="0.2">
      <c r="C347" s="471" t="s">
        <v>126</v>
      </c>
      <c r="D347" s="553">
        <f>K342</f>
        <v>4488</v>
      </c>
      <c r="L347" s="516"/>
      <c r="M347" s="564">
        <f>M342</f>
        <v>324722</v>
      </c>
    </row>
    <row r="348" spans="2:14" ht="15" customHeight="1" x14ac:dyDescent="0.2">
      <c r="C348" s="471" t="s">
        <v>215</v>
      </c>
      <c r="D348" s="553">
        <f>L342</f>
        <v>2000</v>
      </c>
    </row>
    <row r="349" spans="2:14" ht="15.75" customHeight="1" x14ac:dyDescent="0.2">
      <c r="C349" s="471" t="s">
        <v>127</v>
      </c>
      <c r="D349" s="553">
        <f>D347+D346+D345-D348</f>
        <v>324722</v>
      </c>
    </row>
    <row r="351" spans="2:14" x14ac:dyDescent="0.2">
      <c r="F351" s="510"/>
    </row>
    <row r="352" spans="2:14" x14ac:dyDescent="0.2">
      <c r="F352" s="510"/>
    </row>
    <row r="353" spans="6:13" x14ac:dyDescent="0.2">
      <c r="M353" s="469" t="s">
        <v>137</v>
      </c>
    </row>
    <row r="358" spans="6:13" x14ac:dyDescent="0.2">
      <c r="F358" s="554"/>
    </row>
    <row r="404" ht="15" customHeight="1" x14ac:dyDescent="0.2"/>
    <row r="405" ht="15" customHeight="1" x14ac:dyDescent="0.2"/>
    <row r="406" ht="15" customHeight="1" x14ac:dyDescent="0.2"/>
    <row r="407" ht="15.75" customHeight="1" x14ac:dyDescent="0.2"/>
    <row r="408" ht="15" customHeight="1" x14ac:dyDescent="0.2"/>
    <row r="409" ht="43.5" customHeight="1" x14ac:dyDescent="0.2"/>
    <row r="410" ht="25.5" customHeight="1" x14ac:dyDescent="0.2"/>
    <row r="420" ht="15" customHeight="1" x14ac:dyDescent="0.2"/>
    <row r="421" ht="15.75" customHeight="1" x14ac:dyDescent="0.2"/>
  </sheetData>
  <mergeCells count="125">
    <mergeCell ref="B336:C337"/>
    <mergeCell ref="D336:M337"/>
    <mergeCell ref="D340:K340"/>
    <mergeCell ref="B313:C316"/>
    <mergeCell ref="D313:M314"/>
    <mergeCell ref="D315:M316"/>
    <mergeCell ref="B317:C318"/>
    <mergeCell ref="D317:M318"/>
    <mergeCell ref="D321:K321"/>
    <mergeCell ref="B303:C306"/>
    <mergeCell ref="D303:M304"/>
    <mergeCell ref="D305:M306"/>
    <mergeCell ref="B307:C308"/>
    <mergeCell ref="D307:M308"/>
    <mergeCell ref="B332:C335"/>
    <mergeCell ref="D332:M333"/>
    <mergeCell ref="D334:M335"/>
    <mergeCell ref="B284:C285"/>
    <mergeCell ref="D284:M285"/>
    <mergeCell ref="B290:C293"/>
    <mergeCell ref="D290:M291"/>
    <mergeCell ref="D292:M293"/>
    <mergeCell ref="B294:C295"/>
    <mergeCell ref="D294:M295"/>
    <mergeCell ref="B273:C274"/>
    <mergeCell ref="D273:M274"/>
    <mergeCell ref="D277:K277"/>
    <mergeCell ref="B280:C283"/>
    <mergeCell ref="D280:M281"/>
    <mergeCell ref="D282:M283"/>
    <mergeCell ref="B249:C252"/>
    <mergeCell ref="D249:M250"/>
    <mergeCell ref="D251:M252"/>
    <mergeCell ref="B253:C254"/>
    <mergeCell ref="D253:M254"/>
    <mergeCell ref="B269:C272"/>
    <mergeCell ref="D269:M270"/>
    <mergeCell ref="D271:M272"/>
    <mergeCell ref="B239:C242"/>
    <mergeCell ref="D239:M240"/>
    <mergeCell ref="D241:M242"/>
    <mergeCell ref="B243:C244"/>
    <mergeCell ref="D243:M244"/>
    <mergeCell ref="D247:K247"/>
    <mergeCell ref="B226:C229"/>
    <mergeCell ref="D226:M227"/>
    <mergeCell ref="D228:M229"/>
    <mergeCell ref="B230:C231"/>
    <mergeCell ref="D230:M231"/>
    <mergeCell ref="D234:K234"/>
    <mergeCell ref="B214:C217"/>
    <mergeCell ref="D214:M215"/>
    <mergeCell ref="D216:M217"/>
    <mergeCell ref="B218:C219"/>
    <mergeCell ref="D218:M219"/>
    <mergeCell ref="D223:K223"/>
    <mergeCell ref="B203:C206"/>
    <mergeCell ref="D203:M204"/>
    <mergeCell ref="D205:M206"/>
    <mergeCell ref="B207:C208"/>
    <mergeCell ref="D207:M208"/>
    <mergeCell ref="D211:K211"/>
    <mergeCell ref="B187:C190"/>
    <mergeCell ref="D187:M188"/>
    <mergeCell ref="D189:M190"/>
    <mergeCell ref="B191:C192"/>
    <mergeCell ref="D191:M192"/>
    <mergeCell ref="D195:K195"/>
    <mergeCell ref="B175:C178"/>
    <mergeCell ref="D175:M176"/>
    <mergeCell ref="D177:M178"/>
    <mergeCell ref="B179:C180"/>
    <mergeCell ref="D179:M180"/>
    <mergeCell ref="D185:K185"/>
    <mergeCell ref="B158:C161"/>
    <mergeCell ref="D158:M159"/>
    <mergeCell ref="D160:M161"/>
    <mergeCell ref="B162:C163"/>
    <mergeCell ref="D162:M163"/>
    <mergeCell ref="D167:K167"/>
    <mergeCell ref="B134:C135"/>
    <mergeCell ref="D134:M135"/>
    <mergeCell ref="B146:C149"/>
    <mergeCell ref="D146:M147"/>
    <mergeCell ref="D148:M149"/>
    <mergeCell ref="B150:C151"/>
    <mergeCell ref="D150:M151"/>
    <mergeCell ref="B122:C123"/>
    <mergeCell ref="D122:M123"/>
    <mergeCell ref="D127:K127"/>
    <mergeCell ref="B130:C133"/>
    <mergeCell ref="D130:M131"/>
    <mergeCell ref="D132:M133"/>
    <mergeCell ref="B107:C108"/>
    <mergeCell ref="D107:M108"/>
    <mergeCell ref="D111:K111"/>
    <mergeCell ref="B118:C121"/>
    <mergeCell ref="D118:M119"/>
    <mergeCell ref="D120:M121"/>
    <mergeCell ref="B90:C93"/>
    <mergeCell ref="D90:M91"/>
    <mergeCell ref="D92:M93"/>
    <mergeCell ref="B94:C95"/>
    <mergeCell ref="D94:M95"/>
    <mergeCell ref="B103:C106"/>
    <mergeCell ref="D103:M104"/>
    <mergeCell ref="D105:M106"/>
    <mergeCell ref="B55:C58"/>
    <mergeCell ref="D55:M56"/>
    <mergeCell ref="D57:M58"/>
    <mergeCell ref="B59:C60"/>
    <mergeCell ref="D59:M60"/>
    <mergeCell ref="D73:K73"/>
    <mergeCell ref="B27:C30"/>
    <mergeCell ref="D27:M28"/>
    <mergeCell ref="D29:M30"/>
    <mergeCell ref="B31:C32"/>
    <mergeCell ref="D31:M32"/>
    <mergeCell ref="D41:K41"/>
    <mergeCell ref="B3:C6"/>
    <mergeCell ref="D3:M4"/>
    <mergeCell ref="D5:M6"/>
    <mergeCell ref="B7:C8"/>
    <mergeCell ref="D7:M8"/>
    <mergeCell ref="D19:K19"/>
  </mergeCells>
  <pageMargins left="0.70866141732283472" right="0.70866141732283472" top="0.74803149606299213" bottom="0.74803149606299213" header="0.31496062992125984" footer="0.31496062992125984"/>
  <pageSetup paperSize="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3"/>
  <sheetViews>
    <sheetView topLeftCell="A16" workbookViewId="0">
      <selection activeCell="A35" sqref="A35:XFD35"/>
    </sheetView>
  </sheetViews>
  <sheetFormatPr baseColWidth="10" defaultColWidth="11.42578125" defaultRowHeight="11.25" x14ac:dyDescent="0.2"/>
  <cols>
    <col min="1" max="1" width="1.28515625" style="469" customWidth="1"/>
    <col min="2" max="2" width="3.140625" style="469" customWidth="1"/>
    <col min="3" max="3" width="20.85546875" style="469" customWidth="1"/>
    <col min="4" max="4" width="13.7109375" style="469" customWidth="1"/>
    <col min="5" max="5" width="7.5703125" style="469" customWidth="1"/>
    <col min="6" max="6" width="10.5703125" style="469" customWidth="1"/>
    <col min="7" max="7" width="4.42578125" style="469" customWidth="1"/>
    <col min="8" max="8" width="5.42578125" style="469" customWidth="1"/>
    <col min="9" max="9" width="9.85546875" style="469" customWidth="1"/>
    <col min="10" max="10" width="5.140625" style="469" customWidth="1"/>
    <col min="11" max="11" width="8.85546875" style="469" customWidth="1"/>
    <col min="12" max="12" width="8.7109375" style="469" customWidth="1"/>
    <col min="13" max="13" width="10.28515625" style="469" customWidth="1"/>
    <col min="14" max="14" width="32.28515625" style="469" customWidth="1"/>
    <col min="15" max="15" width="27.140625" style="469" customWidth="1"/>
    <col min="16" max="16" width="11.42578125" style="469"/>
    <col min="17" max="17" width="13.140625" style="469" bestFit="1" customWidth="1"/>
    <col min="18" max="16384" width="11.42578125" style="469"/>
  </cols>
  <sheetData>
    <row r="1" spans="2:16" ht="18" customHeight="1" x14ac:dyDescent="0.2">
      <c r="B1" s="470"/>
      <c r="C1" s="471"/>
      <c r="E1" s="472"/>
      <c r="F1" s="472"/>
      <c r="G1" s="470"/>
      <c r="H1" s="470"/>
      <c r="I1" s="472"/>
      <c r="J1" s="472"/>
      <c r="K1" s="472"/>
      <c r="L1" s="473"/>
    </row>
    <row r="2" spans="2:16" ht="7.5" customHeight="1" thickBot="1" x14ac:dyDescent="0.25"/>
    <row r="3" spans="2:16" x14ac:dyDescent="0.2">
      <c r="B3" s="718"/>
      <c r="C3" s="719"/>
      <c r="D3" s="755" t="s">
        <v>0</v>
      </c>
      <c r="E3" s="755"/>
      <c r="F3" s="755"/>
      <c r="G3" s="755"/>
      <c r="H3" s="755"/>
      <c r="I3" s="755"/>
      <c r="J3" s="755"/>
      <c r="K3" s="755"/>
      <c r="L3" s="755"/>
      <c r="M3" s="756"/>
      <c r="N3" s="474"/>
    </row>
    <row r="4" spans="2:16" x14ac:dyDescent="0.2">
      <c r="B4" s="720"/>
      <c r="C4" s="721"/>
      <c r="D4" s="757"/>
      <c r="E4" s="757"/>
      <c r="F4" s="757"/>
      <c r="G4" s="757"/>
      <c r="H4" s="757"/>
      <c r="I4" s="757"/>
      <c r="J4" s="757"/>
      <c r="K4" s="757"/>
      <c r="L4" s="757"/>
      <c r="M4" s="758"/>
      <c r="N4" s="475"/>
    </row>
    <row r="5" spans="2:16" x14ac:dyDescent="0.2">
      <c r="B5" s="720"/>
      <c r="C5" s="721"/>
      <c r="D5" s="759" t="s">
        <v>261</v>
      </c>
      <c r="E5" s="759"/>
      <c r="F5" s="759"/>
      <c r="G5" s="759"/>
      <c r="H5" s="759"/>
      <c r="I5" s="759"/>
      <c r="J5" s="759"/>
      <c r="K5" s="759"/>
      <c r="L5" s="759"/>
      <c r="M5" s="760"/>
      <c r="N5" s="475"/>
    </row>
    <row r="6" spans="2:16" ht="23.25" customHeight="1" thickBot="1" x14ac:dyDescent="0.25">
      <c r="B6" s="722"/>
      <c r="C6" s="723"/>
      <c r="D6" s="761"/>
      <c r="E6" s="761"/>
      <c r="F6" s="761"/>
      <c r="G6" s="761"/>
      <c r="H6" s="761"/>
      <c r="I6" s="761"/>
      <c r="J6" s="761"/>
      <c r="K6" s="761"/>
      <c r="L6" s="761"/>
      <c r="M6" s="762"/>
      <c r="N6" s="476"/>
    </row>
    <row r="7" spans="2:16" x14ac:dyDescent="0.2">
      <c r="B7" s="732" t="s">
        <v>2</v>
      </c>
      <c r="C7" s="729"/>
      <c r="D7" s="763" t="s">
        <v>15</v>
      </c>
      <c r="E7" s="764"/>
      <c r="F7" s="764"/>
      <c r="G7" s="764"/>
      <c r="H7" s="764"/>
      <c r="I7" s="764"/>
      <c r="J7" s="764"/>
      <c r="K7" s="764"/>
      <c r="L7" s="764"/>
      <c r="M7" s="765"/>
      <c r="N7" s="475"/>
    </row>
    <row r="8" spans="2:16" ht="12" thickBot="1" x14ac:dyDescent="0.25">
      <c r="B8" s="733"/>
      <c r="C8" s="731"/>
      <c r="D8" s="766"/>
      <c r="E8" s="761"/>
      <c r="F8" s="761"/>
      <c r="G8" s="761"/>
      <c r="H8" s="761"/>
      <c r="I8" s="761"/>
      <c r="J8" s="761"/>
      <c r="K8" s="761"/>
      <c r="L8" s="761"/>
      <c r="M8" s="762"/>
      <c r="N8" s="476"/>
    </row>
    <row r="9" spans="2:16" ht="45.75" thickBot="1" x14ac:dyDescent="0.25">
      <c r="B9" s="165" t="s">
        <v>11</v>
      </c>
      <c r="C9" s="458" t="s">
        <v>4</v>
      </c>
      <c r="D9" s="441" t="s">
        <v>13</v>
      </c>
      <c r="E9" s="442" t="s">
        <v>28</v>
      </c>
      <c r="F9" s="444" t="s">
        <v>5</v>
      </c>
      <c r="G9" s="459" t="s">
        <v>6</v>
      </c>
      <c r="H9" s="444" t="s">
        <v>7</v>
      </c>
      <c r="I9" s="457" t="s">
        <v>89</v>
      </c>
      <c r="J9" s="457" t="s">
        <v>8</v>
      </c>
      <c r="K9" s="445" t="s">
        <v>105</v>
      </c>
      <c r="L9" s="445" t="s">
        <v>215</v>
      </c>
      <c r="M9" s="444" t="s">
        <v>9</v>
      </c>
      <c r="N9" s="460" t="s">
        <v>10</v>
      </c>
    </row>
    <row r="10" spans="2:16" ht="23.25" thickBot="1" x14ac:dyDescent="0.25">
      <c r="B10" s="441">
        <v>2</v>
      </c>
      <c r="C10" s="477" t="s">
        <v>90</v>
      </c>
      <c r="D10" s="466" t="s">
        <v>16</v>
      </c>
      <c r="E10" s="478">
        <v>319.2</v>
      </c>
      <c r="F10" s="478">
        <f t="shared" ref="F10:F19" si="0">ROUND(E10*G10,0)</f>
        <v>4788</v>
      </c>
      <c r="G10" s="479">
        <v>15</v>
      </c>
      <c r="H10" s="480">
        <v>0</v>
      </c>
      <c r="I10" s="481">
        <f>ROUND((E10/4)*H10,0)</f>
        <v>0</v>
      </c>
      <c r="J10" s="478"/>
      <c r="K10" s="482"/>
      <c r="L10" s="478"/>
      <c r="M10" s="478">
        <f t="shared" ref="M10:M14" si="1">F10+I10+K10</f>
        <v>4788</v>
      </c>
      <c r="N10" s="483"/>
      <c r="O10" s="510"/>
      <c r="P10" s="510"/>
    </row>
    <row r="11" spans="2:16" ht="30" customHeight="1" thickBot="1" x14ac:dyDescent="0.25">
      <c r="B11" s="441">
        <v>3</v>
      </c>
      <c r="C11" s="484" t="s">
        <v>19</v>
      </c>
      <c r="D11" s="485" t="s">
        <v>20</v>
      </c>
      <c r="E11" s="478">
        <v>265.33</v>
      </c>
      <c r="F11" s="486">
        <f t="shared" si="0"/>
        <v>3980</v>
      </c>
      <c r="G11" s="480">
        <v>15</v>
      </c>
      <c r="H11" s="480">
        <v>0</v>
      </c>
      <c r="I11" s="478"/>
      <c r="J11" s="478"/>
      <c r="K11" s="482"/>
      <c r="L11" s="478"/>
      <c r="M11" s="478">
        <f t="shared" si="1"/>
        <v>3980</v>
      </c>
      <c r="N11" s="485"/>
    </row>
    <row r="12" spans="2:16" ht="30" customHeight="1" thickBot="1" x14ac:dyDescent="0.25">
      <c r="B12" s="487">
        <v>4</v>
      </c>
      <c r="C12" s="484" t="s">
        <v>187</v>
      </c>
      <c r="D12" s="485" t="s">
        <v>20</v>
      </c>
      <c r="E12" s="478">
        <v>266.66000000000003</v>
      </c>
      <c r="F12" s="486">
        <f t="shared" si="0"/>
        <v>4000</v>
      </c>
      <c r="G12" s="480">
        <v>15</v>
      </c>
      <c r="H12" s="488">
        <v>16</v>
      </c>
      <c r="I12" s="481">
        <f>ROUND((E12/4)*H12,0)</f>
        <v>1067</v>
      </c>
      <c r="J12" s="489"/>
      <c r="K12" s="490"/>
      <c r="L12" s="489"/>
      <c r="M12" s="489">
        <f>F12+I12+K12</f>
        <v>5067</v>
      </c>
      <c r="N12" s="491"/>
    </row>
    <row r="13" spans="2:16" ht="30" customHeight="1" thickBot="1" x14ac:dyDescent="0.25">
      <c r="B13" s="456">
        <v>5</v>
      </c>
      <c r="C13" s="175" t="s">
        <v>21</v>
      </c>
      <c r="D13" s="485" t="s">
        <v>20</v>
      </c>
      <c r="E13" s="492">
        <v>265.33</v>
      </c>
      <c r="F13" s="478">
        <f t="shared" si="0"/>
        <v>3980</v>
      </c>
      <c r="G13" s="493">
        <v>15</v>
      </c>
      <c r="H13" s="480">
        <v>0</v>
      </c>
      <c r="I13" s="481">
        <f t="shared" ref="I13:I16" si="2">ROUND((E13/4)*H13,0)</f>
        <v>0</v>
      </c>
      <c r="J13" s="478"/>
      <c r="K13" s="482"/>
      <c r="L13" s="478"/>
      <c r="M13" s="478">
        <f t="shared" si="1"/>
        <v>3980</v>
      </c>
      <c r="N13" s="491"/>
    </row>
    <row r="14" spans="2:16" ht="30" customHeight="1" thickBot="1" x14ac:dyDescent="0.25">
      <c r="B14" s="456">
        <v>6</v>
      </c>
      <c r="C14" s="175" t="s">
        <v>192</v>
      </c>
      <c r="D14" s="485" t="s">
        <v>20</v>
      </c>
      <c r="E14" s="492">
        <v>400</v>
      </c>
      <c r="F14" s="478">
        <f t="shared" si="0"/>
        <v>6000</v>
      </c>
      <c r="G14" s="493">
        <v>15</v>
      </c>
      <c r="H14" s="480">
        <v>0</v>
      </c>
      <c r="I14" s="481">
        <f t="shared" si="2"/>
        <v>0</v>
      </c>
      <c r="J14" s="478"/>
      <c r="K14" s="482"/>
      <c r="L14" s="478"/>
      <c r="M14" s="478">
        <f t="shared" si="1"/>
        <v>6000</v>
      </c>
      <c r="N14" s="491"/>
    </row>
    <row r="15" spans="2:16" ht="30" customHeight="1" thickBot="1" x14ac:dyDescent="0.25">
      <c r="B15" s="456">
        <v>7</v>
      </c>
      <c r="C15" s="175" t="s">
        <v>262</v>
      </c>
      <c r="D15" s="485" t="s">
        <v>263</v>
      </c>
      <c r="E15" s="478">
        <v>319.2</v>
      </c>
      <c r="F15" s="478">
        <f t="shared" ref="F15" si="3">ROUND(E15*G15,0)</f>
        <v>4788</v>
      </c>
      <c r="G15" s="479">
        <v>15</v>
      </c>
      <c r="H15" s="480">
        <v>0</v>
      </c>
      <c r="I15" s="481">
        <f>ROUND((E15/4)*H15,0)</f>
        <v>0</v>
      </c>
      <c r="J15" s="478"/>
      <c r="K15" s="482"/>
      <c r="L15" s="478"/>
      <c r="M15" s="478">
        <f t="shared" ref="M15" si="4">F15+I15+K15</f>
        <v>4788</v>
      </c>
      <c r="N15" s="491"/>
    </row>
    <row r="16" spans="2:16" ht="30" customHeight="1" thickBot="1" x14ac:dyDescent="0.25">
      <c r="B16" s="456">
        <v>8</v>
      </c>
      <c r="C16" s="175" t="s">
        <v>193</v>
      </c>
      <c r="D16" s="485" t="s">
        <v>20</v>
      </c>
      <c r="E16" s="492">
        <v>287.17</v>
      </c>
      <c r="F16" s="478">
        <f t="shared" si="0"/>
        <v>4308</v>
      </c>
      <c r="G16" s="493">
        <v>15</v>
      </c>
      <c r="H16" s="480">
        <v>0</v>
      </c>
      <c r="I16" s="481">
        <f t="shared" si="2"/>
        <v>0</v>
      </c>
      <c r="J16" s="478"/>
      <c r="K16" s="482"/>
      <c r="L16" s="478"/>
      <c r="M16" s="478">
        <f>F16+I16+K16</f>
        <v>4308</v>
      </c>
      <c r="N16" s="491"/>
    </row>
    <row r="17" spans="2:14" ht="30.75" customHeight="1" thickBot="1" x14ac:dyDescent="0.25">
      <c r="B17" s="441">
        <v>8</v>
      </c>
      <c r="C17" s="175" t="s">
        <v>181</v>
      </c>
      <c r="D17" s="494" t="s">
        <v>182</v>
      </c>
      <c r="E17" s="492">
        <v>320</v>
      </c>
      <c r="F17" s="478">
        <f t="shared" si="0"/>
        <v>4800</v>
      </c>
      <c r="G17" s="493">
        <v>15</v>
      </c>
      <c r="H17" s="480">
        <v>18</v>
      </c>
      <c r="I17" s="481">
        <f>ROUND((E17/4)*H17,0)</f>
        <v>1440</v>
      </c>
      <c r="J17" s="489"/>
      <c r="K17" s="490"/>
      <c r="L17" s="478"/>
      <c r="M17" s="478">
        <f>F17+I17+K17</f>
        <v>6240</v>
      </c>
      <c r="N17" s="485"/>
    </row>
    <row r="18" spans="2:14" ht="33.75" customHeight="1" thickBot="1" x14ac:dyDescent="0.25">
      <c r="B18" s="487">
        <v>9</v>
      </c>
      <c r="C18" s="495" t="s">
        <v>22</v>
      </c>
      <c r="D18" s="496" t="s">
        <v>23</v>
      </c>
      <c r="E18" s="497">
        <f>5075.2/15</f>
        <v>338.34666666666664</v>
      </c>
      <c r="F18" s="478">
        <f t="shared" si="0"/>
        <v>5075</v>
      </c>
      <c r="G18" s="470">
        <v>15</v>
      </c>
      <c r="H18" s="480">
        <v>18</v>
      </c>
      <c r="I18" s="481">
        <f>ROUND((E18/4)*H18,0)</f>
        <v>1523</v>
      </c>
      <c r="J18" s="498"/>
      <c r="K18" s="508">
        <f>ROUND((E18*2)*J18,0)</f>
        <v>0</v>
      </c>
      <c r="L18" s="500"/>
      <c r="M18" s="489">
        <f>F18+I18+K18</f>
        <v>6598</v>
      </c>
      <c r="N18" s="501"/>
    </row>
    <row r="19" spans="2:14" ht="30" customHeight="1" thickBot="1" x14ac:dyDescent="0.25">
      <c r="B19" s="456">
        <v>10</v>
      </c>
      <c r="C19" s="175" t="s">
        <v>24</v>
      </c>
      <c r="D19" s="494" t="s">
        <v>25</v>
      </c>
      <c r="E19" s="478">
        <v>319.2</v>
      </c>
      <c r="F19" s="478">
        <f t="shared" si="0"/>
        <v>4788</v>
      </c>
      <c r="G19" s="470">
        <v>15</v>
      </c>
      <c r="H19" s="480">
        <v>12</v>
      </c>
      <c r="I19" s="481">
        <f>ROUND((E19/4)*H19,0)</f>
        <v>958</v>
      </c>
      <c r="J19" s="478"/>
      <c r="K19" s="482"/>
      <c r="L19" s="478"/>
      <c r="M19" s="478">
        <f>F19+I19+K19</f>
        <v>5746</v>
      </c>
      <c r="N19" s="491"/>
    </row>
    <row r="20" spans="2:14" ht="21" customHeight="1" thickBot="1" x14ac:dyDescent="0.25">
      <c r="B20" s="456"/>
      <c r="C20" s="175" t="s">
        <v>129</v>
      </c>
      <c r="D20" s="685"/>
      <c r="E20" s="686"/>
      <c r="F20" s="686"/>
      <c r="G20" s="686"/>
      <c r="H20" s="686"/>
      <c r="I20" s="686"/>
      <c r="J20" s="686"/>
      <c r="K20" s="686"/>
      <c r="L20" s="502"/>
      <c r="M20" s="503">
        <f>SUM(M10:M19)</f>
        <v>51495</v>
      </c>
      <c r="N20" s="491"/>
    </row>
    <row r="21" spans="2:14" ht="21" customHeight="1" x14ac:dyDescent="0.2">
      <c r="B21" s="504"/>
      <c r="C21" s="505"/>
      <c r="D21" s="506"/>
      <c r="E21" s="506"/>
      <c r="F21" s="506"/>
      <c r="G21" s="506"/>
      <c r="H21" s="506"/>
      <c r="I21" s="506"/>
      <c r="J21" s="506"/>
      <c r="K21" s="506"/>
      <c r="L21" s="506"/>
      <c r="M21" s="473"/>
    </row>
    <row r="22" spans="2:14" ht="21" customHeight="1" x14ac:dyDescent="0.2">
      <c r="B22" s="504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473"/>
    </row>
    <row r="23" spans="2:14" ht="21" customHeight="1" x14ac:dyDescent="0.2">
      <c r="B23" s="504"/>
      <c r="C23" s="505"/>
      <c r="D23" s="506"/>
      <c r="E23" s="506"/>
      <c r="F23" s="506"/>
      <c r="G23" s="506"/>
      <c r="H23" s="506"/>
      <c r="I23" s="506"/>
      <c r="J23" s="506"/>
      <c r="K23" s="506"/>
      <c r="L23" s="506"/>
      <c r="M23" s="473"/>
    </row>
    <row r="24" spans="2:14" ht="21" customHeight="1" thickBot="1" x14ac:dyDescent="0.25">
      <c r="B24" s="504"/>
      <c r="C24" s="505"/>
      <c r="D24" s="506"/>
      <c r="E24" s="506"/>
      <c r="F24" s="506"/>
      <c r="G24" s="506"/>
      <c r="H24" s="506"/>
      <c r="I24" s="506"/>
      <c r="J24" s="506"/>
      <c r="K24" s="506"/>
      <c r="L24" s="506"/>
      <c r="M24" s="473"/>
    </row>
    <row r="25" spans="2:14" ht="7.5" hidden="1" customHeight="1" x14ac:dyDescent="0.2">
      <c r="B25" s="504"/>
      <c r="C25" s="505"/>
      <c r="D25" s="506"/>
      <c r="E25" s="506"/>
      <c r="F25" s="506"/>
      <c r="G25" s="506"/>
      <c r="H25" s="506"/>
      <c r="I25" s="506"/>
      <c r="J25" s="506"/>
      <c r="K25" s="506"/>
      <c r="L25" s="473"/>
    </row>
    <row r="26" spans="2:14" ht="6" hidden="1" customHeight="1" x14ac:dyDescent="0.2">
      <c r="B26" s="504"/>
      <c r="C26" s="505"/>
      <c r="D26" s="506"/>
      <c r="E26" s="506"/>
      <c r="F26" s="506"/>
      <c r="G26" s="506"/>
      <c r="H26" s="506"/>
      <c r="I26" s="506"/>
      <c r="J26" s="506"/>
      <c r="K26" s="506"/>
      <c r="L26" s="473"/>
    </row>
    <row r="27" spans="2:14" ht="3.75" hidden="1" customHeight="1" x14ac:dyDescent="0.2">
      <c r="F27" s="472"/>
    </row>
    <row r="28" spans="2:14" x14ac:dyDescent="0.2">
      <c r="B28" s="718"/>
      <c r="C28" s="719"/>
      <c r="D28" s="704" t="s">
        <v>0</v>
      </c>
      <c r="E28" s="704"/>
      <c r="F28" s="704"/>
      <c r="G28" s="704"/>
      <c r="H28" s="704"/>
      <c r="I28" s="704"/>
      <c r="J28" s="704"/>
      <c r="K28" s="704"/>
      <c r="L28" s="704"/>
      <c r="M28" s="705"/>
      <c r="N28" s="474"/>
    </row>
    <row r="29" spans="2:14" ht="6.75" customHeight="1" x14ac:dyDescent="0.2">
      <c r="B29" s="720"/>
      <c r="C29" s="721"/>
      <c r="D29" s="706"/>
      <c r="E29" s="706"/>
      <c r="F29" s="706"/>
      <c r="G29" s="706"/>
      <c r="H29" s="706"/>
      <c r="I29" s="706"/>
      <c r="J29" s="706"/>
      <c r="K29" s="706"/>
      <c r="L29" s="706"/>
      <c r="M29" s="707"/>
      <c r="N29" s="475"/>
    </row>
    <row r="30" spans="2:14" x14ac:dyDescent="0.2">
      <c r="B30" s="720"/>
      <c r="C30" s="721"/>
      <c r="D30" s="708" t="str">
        <f>D5</f>
        <v>PAGO QUINCENAL DEL 01 AL  15 DE OCTUBRE DE 2025</v>
      </c>
      <c r="E30" s="708"/>
      <c r="F30" s="708"/>
      <c r="G30" s="708"/>
      <c r="H30" s="708"/>
      <c r="I30" s="708"/>
      <c r="J30" s="708"/>
      <c r="K30" s="708"/>
      <c r="L30" s="708"/>
      <c r="M30" s="591"/>
      <c r="N30" s="475"/>
    </row>
    <row r="31" spans="2:14" ht="3.75" customHeight="1" thickBot="1" x14ac:dyDescent="0.25">
      <c r="B31" s="722"/>
      <c r="C31" s="723"/>
      <c r="D31" s="709"/>
      <c r="E31" s="709"/>
      <c r="F31" s="709"/>
      <c r="G31" s="709"/>
      <c r="H31" s="709"/>
      <c r="I31" s="709"/>
      <c r="J31" s="709"/>
      <c r="K31" s="709"/>
      <c r="L31" s="709"/>
      <c r="M31" s="593"/>
      <c r="N31" s="476"/>
    </row>
    <row r="32" spans="2:14" x14ac:dyDescent="0.2">
      <c r="B32" s="732" t="s">
        <v>2</v>
      </c>
      <c r="C32" s="729"/>
      <c r="D32" s="636" t="s">
        <v>26</v>
      </c>
      <c r="E32" s="712"/>
      <c r="F32" s="712"/>
      <c r="G32" s="712"/>
      <c r="H32" s="712"/>
      <c r="I32" s="712"/>
      <c r="J32" s="712"/>
      <c r="K32" s="712"/>
      <c r="L32" s="712"/>
      <c r="M32" s="637"/>
      <c r="N32" s="475"/>
    </row>
    <row r="33" spans="2:16" ht="7.5" customHeight="1" thickBot="1" x14ac:dyDescent="0.25">
      <c r="B33" s="733"/>
      <c r="C33" s="731"/>
      <c r="D33" s="592"/>
      <c r="E33" s="709"/>
      <c r="F33" s="709"/>
      <c r="G33" s="709"/>
      <c r="H33" s="709"/>
      <c r="I33" s="709"/>
      <c r="J33" s="709"/>
      <c r="K33" s="709"/>
      <c r="L33" s="709"/>
      <c r="M33" s="593"/>
      <c r="N33" s="476"/>
    </row>
    <row r="34" spans="2:16" ht="30" customHeight="1" thickBot="1" x14ac:dyDescent="0.25">
      <c r="B34" s="176" t="s">
        <v>11</v>
      </c>
      <c r="C34" s="456" t="s">
        <v>4</v>
      </c>
      <c r="D34" s="441" t="s">
        <v>13</v>
      </c>
      <c r="E34" s="442" t="s">
        <v>28</v>
      </c>
      <c r="F34" s="443" t="s">
        <v>5</v>
      </c>
      <c r="G34" s="443" t="s">
        <v>6</v>
      </c>
      <c r="H34" s="444" t="s">
        <v>7</v>
      </c>
      <c r="I34" s="457" t="s">
        <v>89</v>
      </c>
      <c r="J34" s="457" t="s">
        <v>8</v>
      </c>
      <c r="K34" s="445" t="s">
        <v>105</v>
      </c>
      <c r="L34" s="445" t="s">
        <v>215</v>
      </c>
      <c r="M34" s="443" t="s">
        <v>9</v>
      </c>
      <c r="N34" s="441" t="s">
        <v>10</v>
      </c>
    </row>
    <row r="35" spans="2:16" ht="30" customHeight="1" thickBot="1" x14ac:dyDescent="0.25">
      <c r="B35" s="460">
        <v>11</v>
      </c>
      <c r="C35" s="511" t="s">
        <v>253</v>
      </c>
      <c r="D35" s="466" t="s">
        <v>251</v>
      </c>
      <c r="E35" s="478">
        <v>319.2</v>
      </c>
      <c r="F35" s="478">
        <f t="shared" ref="F35:F37" si="5">ROUND(E35*G35,0)</f>
        <v>4788</v>
      </c>
      <c r="G35" s="480">
        <v>15</v>
      </c>
      <c r="H35" s="480">
        <v>0</v>
      </c>
      <c r="I35" s="481">
        <f>ROUND((E35/4)*H35,0)</f>
        <v>0</v>
      </c>
      <c r="J35" s="498">
        <v>0</v>
      </c>
      <c r="K35" s="508">
        <f t="shared" ref="K35:K41" si="6">ROUND((E35*2)*J35,0)</f>
        <v>0</v>
      </c>
      <c r="L35" s="481"/>
      <c r="M35" s="561">
        <f>F35+I35+K35</f>
        <v>4788</v>
      </c>
      <c r="N35" s="460"/>
    </row>
    <row r="36" spans="2:16" ht="23.25" thickBot="1" x14ac:dyDescent="0.25">
      <c r="B36" s="460">
        <v>12</v>
      </c>
      <c r="C36" s="507" t="s">
        <v>211</v>
      </c>
      <c r="D36" s="466" t="s">
        <v>29</v>
      </c>
      <c r="E36" s="508">
        <v>358</v>
      </c>
      <c r="F36" s="478">
        <f t="shared" si="5"/>
        <v>5370</v>
      </c>
      <c r="G36" s="509">
        <v>15</v>
      </c>
      <c r="H36" s="480">
        <v>4</v>
      </c>
      <c r="I36" s="481">
        <f>ROUND((E36/4)*H36,0)</f>
        <v>358</v>
      </c>
      <c r="J36" s="498">
        <v>1</v>
      </c>
      <c r="K36" s="508">
        <f t="shared" si="6"/>
        <v>716</v>
      </c>
      <c r="L36" s="481"/>
      <c r="M36" s="478">
        <f>F36+I36+K36</f>
        <v>6444</v>
      </c>
      <c r="N36" s="474"/>
      <c r="P36" s="510"/>
    </row>
    <row r="37" spans="2:16" ht="23.25" thickBot="1" x14ac:dyDescent="0.25">
      <c r="B37" s="460">
        <v>13</v>
      </c>
      <c r="C37" s="511" t="s">
        <v>30</v>
      </c>
      <c r="D37" s="494" t="s">
        <v>31</v>
      </c>
      <c r="E37" s="478">
        <v>304.08</v>
      </c>
      <c r="F37" s="478">
        <f t="shared" si="5"/>
        <v>4561</v>
      </c>
      <c r="G37" s="480">
        <v>15</v>
      </c>
      <c r="H37" s="480">
        <v>4</v>
      </c>
      <c r="I37" s="481">
        <f>ROUND((E37/4)*H37,0)</f>
        <v>304</v>
      </c>
      <c r="J37" s="498">
        <v>1</v>
      </c>
      <c r="K37" s="508">
        <f t="shared" si="6"/>
        <v>608</v>
      </c>
      <c r="L37" s="481"/>
      <c r="M37" s="561">
        <f>F37+I37+K37</f>
        <v>5473</v>
      </c>
      <c r="N37" s="485"/>
    </row>
    <row r="38" spans="2:16" ht="21.75" customHeight="1" thickBot="1" x14ac:dyDescent="0.25">
      <c r="B38" s="441">
        <v>14</v>
      </c>
      <c r="C38" s="511" t="s">
        <v>34</v>
      </c>
      <c r="D38" s="494" t="s">
        <v>35</v>
      </c>
      <c r="E38" s="478">
        <v>260.45999999999998</v>
      </c>
      <c r="F38" s="478">
        <f>ROUND(E38*G38,0)</f>
        <v>3907</v>
      </c>
      <c r="G38" s="480">
        <v>15</v>
      </c>
      <c r="H38" s="480"/>
      <c r="I38" s="486"/>
      <c r="J38" s="498">
        <v>1</v>
      </c>
      <c r="K38" s="508">
        <f t="shared" si="6"/>
        <v>521</v>
      </c>
      <c r="L38" s="481">
        <v>500</v>
      </c>
      <c r="M38" s="478">
        <f>F38+I38+K38-L38</f>
        <v>3928</v>
      </c>
      <c r="N38" s="485"/>
      <c r="P38" s="510"/>
    </row>
    <row r="39" spans="2:16" ht="21.75" customHeight="1" thickBot="1" x14ac:dyDescent="0.25">
      <c r="B39" s="441">
        <v>15</v>
      </c>
      <c r="C39" s="511" t="s">
        <v>216</v>
      </c>
      <c r="D39" s="494" t="s">
        <v>35</v>
      </c>
      <c r="E39" s="478">
        <v>260.45999999999998</v>
      </c>
      <c r="F39" s="478">
        <f t="shared" ref="F39:F41" si="7">ROUND(E39*G39,0)</f>
        <v>3907</v>
      </c>
      <c r="G39" s="480">
        <v>15</v>
      </c>
      <c r="H39" s="480"/>
      <c r="I39" s="486"/>
      <c r="J39" s="498">
        <v>1</v>
      </c>
      <c r="K39" s="508">
        <f t="shared" si="6"/>
        <v>521</v>
      </c>
      <c r="L39" s="481"/>
      <c r="M39" s="478">
        <f t="shared" ref="M39:M41" si="8">F39+I39+K39</f>
        <v>4428</v>
      </c>
      <c r="N39" s="485"/>
      <c r="P39" s="510"/>
    </row>
    <row r="40" spans="2:16" ht="21.75" customHeight="1" thickBot="1" x14ac:dyDescent="0.25">
      <c r="B40" s="441">
        <v>16</v>
      </c>
      <c r="C40" s="353" t="s">
        <v>237</v>
      </c>
      <c r="D40" s="494" t="s">
        <v>238</v>
      </c>
      <c r="E40" s="478">
        <v>311.88</v>
      </c>
      <c r="F40" s="478">
        <f t="shared" si="7"/>
        <v>4678</v>
      </c>
      <c r="G40" s="480">
        <v>15</v>
      </c>
      <c r="H40" s="480">
        <v>18</v>
      </c>
      <c r="I40" s="481">
        <f>ROUND((E40/4)*H40,0)</f>
        <v>1403</v>
      </c>
      <c r="J40" s="498">
        <v>0</v>
      </c>
      <c r="K40" s="508">
        <f t="shared" si="6"/>
        <v>0</v>
      </c>
      <c r="L40" s="481"/>
      <c r="M40" s="478">
        <f t="shared" si="8"/>
        <v>6081</v>
      </c>
      <c r="N40" s="491"/>
      <c r="P40" s="510"/>
    </row>
    <row r="41" spans="2:16" ht="20.25" customHeight="1" thickBot="1" x14ac:dyDescent="0.25">
      <c r="B41" s="441">
        <v>17</v>
      </c>
      <c r="C41" s="511" t="s">
        <v>250</v>
      </c>
      <c r="D41" s="562" t="s">
        <v>167</v>
      </c>
      <c r="E41" s="478">
        <v>287.13</v>
      </c>
      <c r="F41" s="478">
        <f t="shared" si="7"/>
        <v>4307</v>
      </c>
      <c r="G41" s="480">
        <v>15</v>
      </c>
      <c r="H41" s="480">
        <v>0</v>
      </c>
      <c r="I41" s="481">
        <f>ROUND((E41/4)*H41,0)</f>
        <v>0</v>
      </c>
      <c r="J41" s="498">
        <v>0</v>
      </c>
      <c r="K41" s="508">
        <f t="shared" si="6"/>
        <v>0</v>
      </c>
      <c r="L41" s="481"/>
      <c r="M41" s="478">
        <f t="shared" si="8"/>
        <v>4307</v>
      </c>
      <c r="N41" s="491"/>
      <c r="P41" s="510"/>
    </row>
    <row r="42" spans="2:16" ht="22.5" customHeight="1" thickBot="1" x14ac:dyDescent="0.25">
      <c r="B42" s="513"/>
      <c r="C42" s="484" t="s">
        <v>129</v>
      </c>
      <c r="D42" s="737"/>
      <c r="E42" s="738"/>
      <c r="F42" s="738"/>
      <c r="G42" s="738"/>
      <c r="H42" s="738"/>
      <c r="I42" s="738"/>
      <c r="J42" s="738"/>
      <c r="K42" s="739"/>
      <c r="L42" s="514"/>
      <c r="M42" s="515">
        <f>SUM(M35:M41)</f>
        <v>35449</v>
      </c>
      <c r="N42" s="491"/>
    </row>
    <row r="43" spans="2:16" ht="22.5" customHeight="1" x14ac:dyDescent="0.2">
      <c r="C43" s="471"/>
      <c r="D43" s="470"/>
      <c r="E43" s="470"/>
      <c r="F43" s="470"/>
      <c r="G43" s="470"/>
      <c r="H43" s="470"/>
      <c r="I43" s="470"/>
      <c r="J43" s="470"/>
      <c r="K43" s="470"/>
      <c r="L43" s="470"/>
      <c r="M43" s="516"/>
    </row>
    <row r="44" spans="2:16" ht="22.5" customHeight="1" x14ac:dyDescent="0.2">
      <c r="C44" s="471"/>
      <c r="D44" s="470"/>
      <c r="E44" s="470"/>
      <c r="F44" s="470"/>
      <c r="G44" s="470"/>
      <c r="H44" s="470"/>
      <c r="I44" s="470"/>
      <c r="J44" s="470"/>
      <c r="K44" s="470"/>
      <c r="L44" s="470"/>
      <c r="M44" s="516"/>
    </row>
    <row r="45" spans="2:16" ht="22.5" customHeight="1" x14ac:dyDescent="0.2">
      <c r="C45" s="471"/>
      <c r="D45" s="470"/>
      <c r="E45" s="470"/>
      <c r="F45" s="470"/>
      <c r="G45" s="470"/>
      <c r="H45" s="470"/>
      <c r="I45" s="470"/>
      <c r="J45" s="470"/>
      <c r="K45" s="470"/>
      <c r="L45" s="470"/>
      <c r="M45" s="516"/>
    </row>
    <row r="46" spans="2:16" ht="22.5" customHeight="1" x14ac:dyDescent="0.2">
      <c r="C46" s="471"/>
      <c r="D46" s="470"/>
      <c r="E46" s="470"/>
      <c r="F46" s="470"/>
      <c r="G46" s="470"/>
      <c r="H46" s="470"/>
      <c r="I46" s="470"/>
      <c r="J46" s="470"/>
      <c r="K46" s="470"/>
      <c r="L46" s="470"/>
      <c r="M46" s="516"/>
    </row>
    <row r="47" spans="2:16" ht="22.5" customHeight="1" x14ac:dyDescent="0.2">
      <c r="C47" s="471"/>
      <c r="D47" s="470"/>
      <c r="E47" s="470"/>
      <c r="F47" s="470"/>
      <c r="G47" s="470"/>
      <c r="H47" s="470"/>
      <c r="I47" s="470"/>
      <c r="J47" s="470"/>
      <c r="K47" s="470"/>
      <c r="L47" s="470"/>
      <c r="M47" s="516"/>
    </row>
    <row r="48" spans="2:16" ht="22.5" customHeight="1" x14ac:dyDescent="0.2">
      <c r="C48" s="471"/>
      <c r="D48" s="470"/>
      <c r="E48" s="470"/>
      <c r="F48" s="470"/>
      <c r="G48" s="470"/>
      <c r="H48" s="470"/>
      <c r="I48" s="470"/>
      <c r="J48" s="470"/>
      <c r="K48" s="470"/>
      <c r="L48" s="470"/>
      <c r="M48" s="516"/>
    </row>
    <row r="49" spans="2:17" ht="22.5" customHeight="1" x14ac:dyDescent="0.2">
      <c r="C49" s="471"/>
      <c r="D49" s="470"/>
      <c r="E49" s="470"/>
      <c r="F49" s="470"/>
      <c r="G49" s="470"/>
      <c r="H49" s="470"/>
      <c r="I49" s="470"/>
      <c r="J49" s="470"/>
      <c r="K49" s="470"/>
      <c r="L49" s="470"/>
      <c r="M49" s="516"/>
    </row>
    <row r="50" spans="2:17" ht="22.5" customHeight="1" x14ac:dyDescent="0.2">
      <c r="C50" s="471"/>
      <c r="D50" s="470"/>
      <c r="E50" s="470"/>
      <c r="F50" s="470"/>
      <c r="G50" s="470"/>
      <c r="H50" s="470"/>
      <c r="I50" s="470"/>
      <c r="J50" s="470"/>
      <c r="K50" s="470"/>
      <c r="L50" s="470"/>
      <c r="M50" s="516"/>
    </row>
    <row r="51" spans="2:17" ht="22.5" customHeight="1" x14ac:dyDescent="0.2">
      <c r="C51" s="471"/>
      <c r="D51" s="470"/>
      <c r="E51" s="470"/>
      <c r="F51" s="470"/>
      <c r="G51" s="470"/>
      <c r="H51" s="470"/>
      <c r="I51" s="470"/>
      <c r="J51" s="470"/>
      <c r="K51" s="470"/>
      <c r="L51" s="470"/>
      <c r="M51" s="516"/>
    </row>
    <row r="52" spans="2:17" ht="22.5" customHeight="1" x14ac:dyDescent="0.2">
      <c r="C52" s="471"/>
      <c r="D52" s="470"/>
      <c r="E52" s="470"/>
      <c r="F52" s="470"/>
      <c r="G52" s="470"/>
      <c r="H52" s="470"/>
      <c r="I52" s="470"/>
      <c r="J52" s="470"/>
      <c r="K52" s="470"/>
      <c r="L52" s="470"/>
      <c r="M52" s="516"/>
    </row>
    <row r="53" spans="2:17" ht="22.5" customHeight="1" x14ac:dyDescent="0.2">
      <c r="C53" s="471"/>
      <c r="D53" s="470"/>
      <c r="E53" s="470"/>
      <c r="F53" s="470"/>
      <c r="G53" s="470"/>
      <c r="H53" s="470"/>
      <c r="I53" s="470"/>
      <c r="J53" s="470"/>
      <c r="K53" s="470"/>
      <c r="L53" s="470"/>
      <c r="M53" s="516"/>
    </row>
    <row r="54" spans="2:17" ht="15" hidden="1" customHeight="1" x14ac:dyDescent="0.2">
      <c r="C54" s="471"/>
      <c r="D54" s="470"/>
      <c r="E54" s="470"/>
      <c r="F54" s="470"/>
      <c r="G54" s="470"/>
      <c r="H54" s="470"/>
      <c r="I54" s="470"/>
      <c r="J54" s="470"/>
      <c r="K54" s="470"/>
      <c r="L54" s="470"/>
      <c r="M54" s="516"/>
    </row>
    <row r="55" spans="2:17" ht="16.5" customHeight="1" thickBot="1" x14ac:dyDescent="0.25">
      <c r="C55" s="471"/>
      <c r="D55" s="470"/>
      <c r="E55" s="470"/>
      <c r="F55" s="470"/>
      <c r="G55" s="470"/>
      <c r="H55" s="470"/>
      <c r="I55" s="470"/>
      <c r="J55" s="470"/>
      <c r="K55" s="470"/>
      <c r="L55" s="516"/>
    </row>
    <row r="56" spans="2:17" ht="18" customHeight="1" x14ac:dyDescent="0.2">
      <c r="B56" s="718">
        <f ca="1">B56:M102</f>
        <v>0</v>
      </c>
      <c r="C56" s="719"/>
      <c r="D56" s="704" t="s">
        <v>0</v>
      </c>
      <c r="E56" s="704"/>
      <c r="F56" s="704"/>
      <c r="G56" s="704"/>
      <c r="H56" s="704"/>
      <c r="I56" s="704"/>
      <c r="J56" s="704"/>
      <c r="K56" s="704"/>
      <c r="L56" s="704"/>
      <c r="M56" s="705"/>
      <c r="N56" s="474"/>
    </row>
    <row r="57" spans="2:17" ht="10.5" customHeight="1" x14ac:dyDescent="0.2">
      <c r="B57" s="720"/>
      <c r="C57" s="721"/>
      <c r="D57" s="706"/>
      <c r="E57" s="706"/>
      <c r="F57" s="706"/>
      <c r="G57" s="706"/>
      <c r="H57" s="706"/>
      <c r="I57" s="706"/>
      <c r="J57" s="706"/>
      <c r="K57" s="706"/>
      <c r="L57" s="706"/>
      <c r="M57" s="707"/>
      <c r="N57" s="475"/>
    </row>
    <row r="58" spans="2:17" ht="13.5" customHeight="1" thickBot="1" x14ac:dyDescent="0.25">
      <c r="B58" s="720"/>
      <c r="C58" s="721"/>
      <c r="D58" s="708" t="str">
        <f>D30</f>
        <v>PAGO QUINCENAL DEL 01 AL  15 DE OCTUBRE DE 2025</v>
      </c>
      <c r="E58" s="708"/>
      <c r="F58" s="708"/>
      <c r="G58" s="708"/>
      <c r="H58" s="708"/>
      <c r="I58" s="708"/>
      <c r="J58" s="708"/>
      <c r="K58" s="708"/>
      <c r="L58" s="708"/>
      <c r="M58" s="591"/>
      <c r="N58" s="475"/>
    </row>
    <row r="59" spans="2:17" ht="9.75" hidden="1" customHeight="1" x14ac:dyDescent="0.2">
      <c r="B59" s="722"/>
      <c r="C59" s="723"/>
      <c r="D59" s="709"/>
      <c r="E59" s="709"/>
      <c r="F59" s="709"/>
      <c r="G59" s="709"/>
      <c r="H59" s="709"/>
      <c r="I59" s="709"/>
      <c r="J59" s="709"/>
      <c r="K59" s="709"/>
      <c r="L59" s="709"/>
      <c r="M59" s="593"/>
      <c r="N59" s="476"/>
    </row>
    <row r="60" spans="2:17" ht="15" customHeight="1" x14ac:dyDescent="0.2">
      <c r="B60" s="732" t="s">
        <v>2</v>
      </c>
      <c r="C60" s="729"/>
      <c r="D60" s="636" t="s">
        <v>37</v>
      </c>
      <c r="E60" s="712"/>
      <c r="F60" s="712"/>
      <c r="G60" s="712"/>
      <c r="H60" s="712"/>
      <c r="I60" s="712"/>
      <c r="J60" s="712"/>
      <c r="K60" s="712"/>
      <c r="L60" s="712"/>
      <c r="M60" s="637"/>
      <c r="N60" s="475"/>
    </row>
    <row r="61" spans="2:17" ht="0.75" customHeight="1" thickBot="1" x14ac:dyDescent="0.25">
      <c r="B61" s="733"/>
      <c r="C61" s="731"/>
      <c r="D61" s="592"/>
      <c r="E61" s="709"/>
      <c r="F61" s="709"/>
      <c r="G61" s="709"/>
      <c r="H61" s="709"/>
      <c r="I61" s="709"/>
      <c r="J61" s="709"/>
      <c r="K61" s="709"/>
      <c r="L61" s="709"/>
      <c r="M61" s="593"/>
      <c r="N61" s="476"/>
    </row>
    <row r="62" spans="2:17" ht="23.25" customHeight="1" thickBot="1" x14ac:dyDescent="0.25">
      <c r="B62" s="175" t="s">
        <v>11</v>
      </c>
      <c r="C62" s="456" t="s">
        <v>4</v>
      </c>
      <c r="D62" s="441" t="s">
        <v>13</v>
      </c>
      <c r="E62" s="442" t="s">
        <v>28</v>
      </c>
      <c r="F62" s="443" t="s">
        <v>5</v>
      </c>
      <c r="G62" s="443" t="s">
        <v>6</v>
      </c>
      <c r="H62" s="444" t="s">
        <v>7</v>
      </c>
      <c r="I62" s="457" t="s">
        <v>89</v>
      </c>
      <c r="J62" s="457" t="s">
        <v>8</v>
      </c>
      <c r="K62" s="445" t="s">
        <v>105</v>
      </c>
      <c r="L62" s="445" t="s">
        <v>215</v>
      </c>
      <c r="M62" s="443" t="s">
        <v>9</v>
      </c>
      <c r="N62" s="441" t="s">
        <v>10</v>
      </c>
      <c r="Q62" s="469" t="s">
        <v>178</v>
      </c>
    </row>
    <row r="63" spans="2:17" ht="24" customHeight="1" thickBot="1" x14ac:dyDescent="0.25">
      <c r="B63" s="441">
        <v>18</v>
      </c>
      <c r="C63" s="507" t="s">
        <v>38</v>
      </c>
      <c r="D63" s="466" t="s">
        <v>42</v>
      </c>
      <c r="E63" s="478">
        <v>319.2</v>
      </c>
      <c r="F63" s="478">
        <f t="shared" ref="F63:F73" si="9">ROUND(E63*G63,0)</f>
        <v>4788</v>
      </c>
      <c r="G63" s="509">
        <v>15</v>
      </c>
      <c r="H63" s="480">
        <v>10</v>
      </c>
      <c r="I63" s="481">
        <f t="shared" ref="I63:I73" si="10">ROUND((E63/4)*H63,0)</f>
        <v>798</v>
      </c>
      <c r="J63" s="498">
        <v>0</v>
      </c>
      <c r="K63" s="508">
        <f>ROUND((E63*2)*J63,0)</f>
        <v>0</v>
      </c>
      <c r="L63" s="481"/>
      <c r="M63" s="508">
        <f t="shared" ref="M63:M69" si="11">F63+I63+K63</f>
        <v>5586</v>
      </c>
      <c r="N63" s="474"/>
    </row>
    <row r="64" spans="2:17" ht="23.25" customHeight="1" thickBot="1" x14ac:dyDescent="0.3">
      <c r="B64" s="441">
        <v>19</v>
      </c>
      <c r="C64" s="1" t="s">
        <v>239</v>
      </c>
      <c r="D64" s="466" t="s">
        <v>151</v>
      </c>
      <c r="E64" s="478">
        <v>319.2</v>
      </c>
      <c r="F64" s="478">
        <f t="shared" si="9"/>
        <v>4788</v>
      </c>
      <c r="G64" s="509">
        <v>15</v>
      </c>
      <c r="H64" s="480">
        <v>0</v>
      </c>
      <c r="I64" s="481">
        <f t="shared" si="10"/>
        <v>0</v>
      </c>
      <c r="J64" s="498">
        <v>0</v>
      </c>
      <c r="K64" s="508">
        <f>ROUND((E64*2)*J64,0)</f>
        <v>0</v>
      </c>
      <c r="L64" s="481"/>
      <c r="M64" s="508">
        <f t="shared" si="11"/>
        <v>4788</v>
      </c>
      <c r="N64" s="474"/>
    </row>
    <row r="65" spans="2:18" ht="21" customHeight="1" thickBot="1" x14ac:dyDescent="0.25">
      <c r="B65" s="441">
        <v>20</v>
      </c>
      <c r="C65" s="507" t="s">
        <v>194</v>
      </c>
      <c r="D65" s="466" t="s">
        <v>151</v>
      </c>
      <c r="E65" s="478">
        <v>319.2</v>
      </c>
      <c r="F65" s="478">
        <f t="shared" si="9"/>
        <v>4788</v>
      </c>
      <c r="G65" s="509">
        <v>15</v>
      </c>
      <c r="H65" s="480">
        <v>18</v>
      </c>
      <c r="I65" s="481">
        <f t="shared" si="10"/>
        <v>1436</v>
      </c>
      <c r="J65" s="498">
        <v>0</v>
      </c>
      <c r="K65" s="508">
        <f>ROUND((E65*2)*J65,0)</f>
        <v>0</v>
      </c>
      <c r="L65" s="481"/>
      <c r="M65" s="508">
        <f t="shared" si="11"/>
        <v>6224</v>
      </c>
      <c r="N65" s="474"/>
    </row>
    <row r="66" spans="2:18" ht="20.25" customHeight="1" thickBot="1" x14ac:dyDescent="0.3">
      <c r="B66" s="441">
        <v>21</v>
      </c>
      <c r="C66" t="s">
        <v>240</v>
      </c>
      <c r="D66" s="466" t="s">
        <v>241</v>
      </c>
      <c r="E66" s="478">
        <v>338.04</v>
      </c>
      <c r="F66" s="478">
        <f t="shared" si="9"/>
        <v>5071</v>
      </c>
      <c r="G66" s="509">
        <v>15</v>
      </c>
      <c r="H66" s="480">
        <v>0</v>
      </c>
      <c r="I66" s="481">
        <f t="shared" si="10"/>
        <v>0</v>
      </c>
      <c r="J66" s="498">
        <v>0</v>
      </c>
      <c r="K66" s="508">
        <f>ROUND((E66*2)*J66,0)</f>
        <v>0</v>
      </c>
      <c r="L66" s="481"/>
      <c r="M66" s="508">
        <f t="shared" si="11"/>
        <v>5071</v>
      </c>
      <c r="N66" s="474"/>
    </row>
    <row r="67" spans="2:18" ht="24" customHeight="1" thickBot="1" x14ac:dyDescent="0.25">
      <c r="B67" s="441">
        <v>22</v>
      </c>
      <c r="C67" s="507" t="s">
        <v>168</v>
      </c>
      <c r="D67" s="466" t="s">
        <v>169</v>
      </c>
      <c r="E67" s="478">
        <v>338.04</v>
      </c>
      <c r="F67" s="478">
        <f t="shared" si="9"/>
        <v>5071</v>
      </c>
      <c r="G67" s="509">
        <v>15</v>
      </c>
      <c r="H67" s="480">
        <v>16</v>
      </c>
      <c r="I67" s="481">
        <f t="shared" si="10"/>
        <v>1352</v>
      </c>
      <c r="J67" s="498">
        <v>0</v>
      </c>
      <c r="K67" s="508">
        <v>0</v>
      </c>
      <c r="L67" s="481"/>
      <c r="M67" s="508">
        <f>F67+I67+K67</f>
        <v>6423</v>
      </c>
      <c r="N67" s="474"/>
    </row>
    <row r="68" spans="2:18" ht="21.75" customHeight="1" thickBot="1" x14ac:dyDescent="0.25">
      <c r="B68" s="464">
        <v>23</v>
      </c>
      <c r="C68" s="484" t="s">
        <v>40</v>
      </c>
      <c r="D68" s="494" t="s">
        <v>43</v>
      </c>
      <c r="E68" s="478">
        <v>448.86666666666667</v>
      </c>
      <c r="F68" s="478">
        <f t="shared" si="9"/>
        <v>6733</v>
      </c>
      <c r="G68" s="480">
        <v>15</v>
      </c>
      <c r="H68" s="480">
        <v>0</v>
      </c>
      <c r="I68" s="481">
        <f t="shared" si="10"/>
        <v>0</v>
      </c>
      <c r="J68" s="498">
        <v>0</v>
      </c>
      <c r="K68" s="508">
        <f>ROUND((E68*2)*J68,0)</f>
        <v>0</v>
      </c>
      <c r="L68" s="499"/>
      <c r="M68" s="478">
        <f t="shared" si="11"/>
        <v>6733</v>
      </c>
      <c r="N68" s="485"/>
    </row>
    <row r="69" spans="2:18" ht="21" customHeight="1" thickBot="1" x14ac:dyDescent="0.25">
      <c r="B69" s="441">
        <v>24</v>
      </c>
      <c r="C69" s="512" t="s">
        <v>152</v>
      </c>
      <c r="D69" s="494" t="s">
        <v>44</v>
      </c>
      <c r="E69" s="478">
        <v>501.33333333333331</v>
      </c>
      <c r="F69" s="478">
        <f t="shared" si="9"/>
        <v>7520</v>
      </c>
      <c r="G69" s="480">
        <v>15</v>
      </c>
      <c r="H69" s="480">
        <v>0</v>
      </c>
      <c r="I69" s="486">
        <f t="shared" si="10"/>
        <v>0</v>
      </c>
      <c r="J69" s="485"/>
      <c r="K69" s="485"/>
      <c r="L69" s="517"/>
      <c r="M69" s="478">
        <f t="shared" si="11"/>
        <v>7520</v>
      </c>
      <c r="N69" s="485"/>
      <c r="R69" s="518">
        <f>SUM(R62:R68)</f>
        <v>0</v>
      </c>
    </row>
    <row r="70" spans="2:18" ht="22.5" customHeight="1" thickBot="1" x14ac:dyDescent="0.25">
      <c r="B70" s="456">
        <v>25</v>
      </c>
      <c r="C70" s="175" t="s">
        <v>183</v>
      </c>
      <c r="D70" s="494" t="s">
        <v>184</v>
      </c>
      <c r="E70" s="478">
        <v>338.4</v>
      </c>
      <c r="F70" s="478">
        <f t="shared" si="9"/>
        <v>5076</v>
      </c>
      <c r="G70" s="480">
        <v>15</v>
      </c>
      <c r="H70" s="480">
        <v>16</v>
      </c>
      <c r="I70" s="481">
        <f t="shared" si="10"/>
        <v>1354</v>
      </c>
      <c r="J70" s="498">
        <v>0</v>
      </c>
      <c r="K70" s="508">
        <f t="shared" ref="K70" si="12">ROUND((E70*2)*J70,0)</f>
        <v>0</v>
      </c>
      <c r="L70" s="499"/>
      <c r="M70" s="478">
        <f>F70+I70+K70</f>
        <v>6430</v>
      </c>
      <c r="N70" s="491"/>
      <c r="R70" s="518"/>
    </row>
    <row r="71" spans="2:18" ht="24.75" customHeight="1" thickBot="1" x14ac:dyDescent="0.25">
      <c r="B71" s="456">
        <v>26</v>
      </c>
      <c r="C71" s="175" t="s">
        <v>226</v>
      </c>
      <c r="D71" s="494" t="s">
        <v>229</v>
      </c>
      <c r="E71" s="478">
        <v>600</v>
      </c>
      <c r="F71" s="478">
        <f t="shared" si="9"/>
        <v>9000</v>
      </c>
      <c r="G71" s="480">
        <v>15</v>
      </c>
      <c r="H71" s="480">
        <v>0</v>
      </c>
      <c r="I71" s="481">
        <f t="shared" si="10"/>
        <v>0</v>
      </c>
      <c r="J71" s="498">
        <v>0</v>
      </c>
      <c r="K71" s="508">
        <f>ROUND((E71*2)*J71,0)</f>
        <v>0</v>
      </c>
      <c r="L71" s="499"/>
      <c r="M71" s="478">
        <f t="shared" ref="M71:M72" si="13">F71+I71+K71</f>
        <v>9000</v>
      </c>
      <c r="N71" s="491"/>
      <c r="R71" s="518"/>
    </row>
    <row r="72" spans="2:18" ht="24.75" customHeight="1" thickBot="1" x14ac:dyDescent="0.25">
      <c r="B72" s="456">
        <v>27</v>
      </c>
      <c r="C72" s="175" t="s">
        <v>227</v>
      </c>
      <c r="D72" s="494" t="s">
        <v>229</v>
      </c>
      <c r="E72" s="478">
        <v>400</v>
      </c>
      <c r="F72" s="478">
        <f t="shared" si="9"/>
        <v>6000</v>
      </c>
      <c r="G72" s="480">
        <v>15</v>
      </c>
      <c r="H72" s="480">
        <v>0</v>
      </c>
      <c r="I72" s="486">
        <f t="shared" si="10"/>
        <v>0</v>
      </c>
      <c r="J72" s="485"/>
      <c r="K72" s="485"/>
      <c r="L72" s="517"/>
      <c r="M72" s="478">
        <f t="shared" si="13"/>
        <v>6000</v>
      </c>
      <c r="N72" s="491"/>
      <c r="R72" s="518"/>
    </row>
    <row r="73" spans="2:18" ht="26.25" customHeight="1" thickBot="1" x14ac:dyDescent="0.25">
      <c r="B73" s="456">
        <v>28</v>
      </c>
      <c r="C73" s="175" t="s">
        <v>228</v>
      </c>
      <c r="D73" s="494" t="s">
        <v>230</v>
      </c>
      <c r="E73" s="478">
        <v>600</v>
      </c>
      <c r="F73" s="478">
        <f t="shared" si="9"/>
        <v>9000</v>
      </c>
      <c r="G73" s="480">
        <v>15</v>
      </c>
      <c r="H73" s="480">
        <v>0</v>
      </c>
      <c r="I73" s="481">
        <f t="shared" si="10"/>
        <v>0</v>
      </c>
      <c r="J73" s="498">
        <v>0</v>
      </c>
      <c r="K73" s="508">
        <f t="shared" ref="K73" si="14">ROUND((E73*2)*J73,0)</f>
        <v>0</v>
      </c>
      <c r="L73" s="499"/>
      <c r="M73" s="478">
        <f>F73+I73+K73</f>
        <v>9000</v>
      </c>
      <c r="N73" s="491"/>
      <c r="R73" s="518"/>
    </row>
    <row r="74" spans="2:18" ht="18" customHeight="1" thickBot="1" x14ac:dyDescent="0.25">
      <c r="B74" s="513"/>
      <c r="C74" s="484" t="s">
        <v>129</v>
      </c>
      <c r="D74" s="737"/>
      <c r="E74" s="738"/>
      <c r="F74" s="738"/>
      <c r="G74" s="738"/>
      <c r="H74" s="738"/>
      <c r="I74" s="738"/>
      <c r="J74" s="738"/>
      <c r="K74" s="739"/>
      <c r="L74" s="493"/>
      <c r="M74" s="515">
        <f>SUM(M63:M73)</f>
        <v>72775</v>
      </c>
      <c r="N74" s="491"/>
      <c r="R74" s="518">
        <f>+R69*0.06</f>
        <v>0</v>
      </c>
    </row>
    <row r="75" spans="2:18" hidden="1" x14ac:dyDescent="0.2"/>
    <row r="90" spans="2:17" ht="12" thickBot="1" x14ac:dyDescent="0.25"/>
    <row r="91" spans="2:17" x14ac:dyDescent="0.2">
      <c r="B91" s="718"/>
      <c r="C91" s="719"/>
      <c r="D91" s="704" t="s">
        <v>0</v>
      </c>
      <c r="E91" s="704"/>
      <c r="F91" s="704"/>
      <c r="G91" s="704"/>
      <c r="H91" s="704"/>
      <c r="I91" s="704"/>
      <c r="J91" s="704"/>
      <c r="K91" s="704"/>
      <c r="L91" s="704"/>
      <c r="M91" s="705"/>
      <c r="N91" s="474"/>
      <c r="Q91" s="518"/>
    </row>
    <row r="92" spans="2:17" ht="4.5" customHeight="1" x14ac:dyDescent="0.2">
      <c r="B92" s="720"/>
      <c r="C92" s="721"/>
      <c r="D92" s="706"/>
      <c r="E92" s="706"/>
      <c r="F92" s="706"/>
      <c r="G92" s="706"/>
      <c r="H92" s="706"/>
      <c r="I92" s="706"/>
      <c r="J92" s="706"/>
      <c r="K92" s="706"/>
      <c r="L92" s="706"/>
      <c r="M92" s="707"/>
      <c r="N92" s="475"/>
    </row>
    <row r="93" spans="2:17" x14ac:dyDescent="0.2">
      <c r="B93" s="720"/>
      <c r="C93" s="721"/>
      <c r="D93" s="708" t="str">
        <f>D58</f>
        <v>PAGO QUINCENAL DEL 01 AL  15 DE OCTUBRE DE 2025</v>
      </c>
      <c r="E93" s="708"/>
      <c r="F93" s="708"/>
      <c r="G93" s="708"/>
      <c r="H93" s="708"/>
      <c r="I93" s="708"/>
      <c r="J93" s="708"/>
      <c r="K93" s="708"/>
      <c r="L93" s="708"/>
      <c r="M93" s="591"/>
      <c r="N93" s="475"/>
    </row>
    <row r="94" spans="2:17" ht="21.75" customHeight="1" thickBot="1" x14ac:dyDescent="0.25">
      <c r="B94" s="722"/>
      <c r="C94" s="723"/>
      <c r="D94" s="709"/>
      <c r="E94" s="709"/>
      <c r="F94" s="709"/>
      <c r="G94" s="709"/>
      <c r="H94" s="709"/>
      <c r="I94" s="709"/>
      <c r="J94" s="709"/>
      <c r="K94" s="709"/>
      <c r="L94" s="709"/>
      <c r="M94" s="593"/>
      <c r="N94" s="476"/>
    </row>
    <row r="95" spans="2:17" ht="15" customHeight="1" x14ac:dyDescent="0.2">
      <c r="B95" s="734" t="s">
        <v>2</v>
      </c>
      <c r="C95" s="736"/>
      <c r="D95" s="636" t="s">
        <v>45</v>
      </c>
      <c r="E95" s="712"/>
      <c r="F95" s="712"/>
      <c r="G95" s="712"/>
      <c r="H95" s="712"/>
      <c r="I95" s="712"/>
      <c r="J95" s="712"/>
      <c r="K95" s="712"/>
      <c r="L95" s="712"/>
      <c r="M95" s="637"/>
      <c r="N95" s="475"/>
    </row>
    <row r="96" spans="2:17" ht="3.75" customHeight="1" thickBot="1" x14ac:dyDescent="0.25">
      <c r="B96" s="733"/>
      <c r="C96" s="731"/>
      <c r="D96" s="592"/>
      <c r="E96" s="709"/>
      <c r="F96" s="709"/>
      <c r="G96" s="709"/>
      <c r="H96" s="709"/>
      <c r="I96" s="709"/>
      <c r="J96" s="709"/>
      <c r="K96" s="709"/>
      <c r="L96" s="709"/>
      <c r="M96" s="593"/>
      <c r="N96" s="476"/>
    </row>
    <row r="97" spans="2:14" ht="27.75" customHeight="1" thickBot="1" x14ac:dyDescent="0.25">
      <c r="B97" s="175" t="s">
        <v>11</v>
      </c>
      <c r="C97" s="456" t="s">
        <v>4</v>
      </c>
      <c r="D97" s="441" t="s">
        <v>13</v>
      </c>
      <c r="E97" s="442" t="s">
        <v>28</v>
      </c>
      <c r="F97" s="443" t="s">
        <v>5</v>
      </c>
      <c r="G97" s="443" t="s">
        <v>6</v>
      </c>
      <c r="H97" s="444" t="s">
        <v>7</v>
      </c>
      <c r="I97" s="457" t="s">
        <v>89</v>
      </c>
      <c r="J97" s="457" t="s">
        <v>8</v>
      </c>
      <c r="K97" s="445" t="s">
        <v>105</v>
      </c>
      <c r="L97" s="445" t="s">
        <v>215</v>
      </c>
      <c r="M97" s="443" t="s">
        <v>9</v>
      </c>
      <c r="N97" s="441" t="s">
        <v>10</v>
      </c>
    </row>
    <row r="98" spans="2:14" ht="23.25" thickBot="1" x14ac:dyDescent="0.25">
      <c r="B98" s="460">
        <v>29</v>
      </c>
      <c r="C98" s="519" t="s">
        <v>46</v>
      </c>
      <c r="D98" s="466" t="s">
        <v>47</v>
      </c>
      <c r="E98" s="478">
        <v>431.2</v>
      </c>
      <c r="F98" s="478">
        <f>ROUND(E98*G98,0)</f>
        <v>6468</v>
      </c>
      <c r="G98" s="480">
        <v>15</v>
      </c>
      <c r="H98" s="480">
        <v>12</v>
      </c>
      <c r="I98" s="481">
        <f>ROUND((E98/4)*H98,0)</f>
        <v>1294</v>
      </c>
      <c r="J98" s="498">
        <v>0</v>
      </c>
      <c r="K98" s="508">
        <f t="shared" ref="K98:K99" si="15">ROUND((E98*2)*J98,0)</f>
        <v>0</v>
      </c>
      <c r="L98" s="499"/>
      <c r="M98" s="478">
        <f>F98+I98+K98</f>
        <v>7762</v>
      </c>
      <c r="N98" s="474"/>
    </row>
    <row r="99" spans="2:14" ht="23.25" thickBot="1" x14ac:dyDescent="0.25">
      <c r="B99" s="460">
        <v>30</v>
      </c>
      <c r="C99" s="519" t="s">
        <v>205</v>
      </c>
      <c r="D99" s="466" t="s">
        <v>154</v>
      </c>
      <c r="E99" s="478">
        <v>319.2</v>
      </c>
      <c r="F99" s="478">
        <f>ROUND(E99*G99,0)</f>
        <v>4788</v>
      </c>
      <c r="G99" s="480">
        <v>15</v>
      </c>
      <c r="H99" s="480">
        <v>0</v>
      </c>
      <c r="I99" s="481">
        <f>ROUND((E99/4)*H99,0)</f>
        <v>0</v>
      </c>
      <c r="J99" s="498">
        <v>0</v>
      </c>
      <c r="K99" s="508">
        <f t="shared" si="15"/>
        <v>0</v>
      </c>
      <c r="L99" s="499"/>
      <c r="M99" s="478">
        <f>F99+I99+K99</f>
        <v>4788</v>
      </c>
      <c r="N99" s="474"/>
    </row>
    <row r="100" spans="2:14" ht="21.75" customHeight="1" thickBot="1" x14ac:dyDescent="0.25">
      <c r="B100" s="441">
        <v>31</v>
      </c>
      <c r="C100" s="512" t="s">
        <v>48</v>
      </c>
      <c r="D100" s="485" t="s">
        <v>49</v>
      </c>
      <c r="E100" s="478">
        <v>319.2</v>
      </c>
      <c r="F100" s="478">
        <f>ROUND(E100*G100,0)</f>
        <v>4788</v>
      </c>
      <c r="G100" s="480">
        <v>15</v>
      </c>
      <c r="H100" s="480">
        <v>0</v>
      </c>
      <c r="I100" s="481">
        <f>ROUND((E100/4)*H100,0)</f>
        <v>0</v>
      </c>
      <c r="J100" s="478"/>
      <c r="K100" s="492"/>
      <c r="L100" s="486"/>
      <c r="M100" s="478">
        <f>F100+I100+K100</f>
        <v>4788</v>
      </c>
      <c r="N100" s="485"/>
    </row>
    <row r="101" spans="2:14" ht="21" customHeight="1" thickBot="1" x14ac:dyDescent="0.25">
      <c r="B101" s="441">
        <v>32</v>
      </c>
      <c r="C101" s="512" t="s">
        <v>153</v>
      </c>
      <c r="D101" s="494" t="s">
        <v>154</v>
      </c>
      <c r="E101" s="478">
        <v>416.66</v>
      </c>
      <c r="F101" s="478">
        <f>ROUND(E101*G101,0)</f>
        <v>6250</v>
      </c>
      <c r="G101" s="480">
        <v>15</v>
      </c>
      <c r="H101" s="480">
        <v>0</v>
      </c>
      <c r="I101" s="481">
        <f>ROUND((E101/4)*H101,0)</f>
        <v>0</v>
      </c>
      <c r="J101" s="478"/>
      <c r="K101" s="492"/>
      <c r="L101" s="486"/>
      <c r="M101" s="478">
        <f>F101+I101+K101</f>
        <v>6250</v>
      </c>
      <c r="N101" s="485"/>
    </row>
    <row r="102" spans="2:14" ht="15.75" customHeight="1" thickBot="1" x14ac:dyDescent="0.25">
      <c r="B102" s="513"/>
      <c r="C102" s="484" t="s">
        <v>129</v>
      </c>
      <c r="D102" s="517"/>
      <c r="E102" s="517"/>
      <c r="F102" s="517"/>
      <c r="G102" s="517"/>
      <c r="H102" s="517"/>
      <c r="I102" s="517"/>
      <c r="J102" s="517"/>
      <c r="K102" s="517"/>
      <c r="L102" s="517"/>
      <c r="M102" s="515">
        <f>SUM(M98:M101)</f>
        <v>23588</v>
      </c>
      <c r="N102" s="491"/>
    </row>
    <row r="103" spans="2:14" ht="15.75" customHeight="1" thickBot="1" x14ac:dyDescent="0.25">
      <c r="C103" s="471"/>
      <c r="L103" s="516"/>
    </row>
    <row r="104" spans="2:14" x14ac:dyDescent="0.2">
      <c r="B104" s="718"/>
      <c r="C104" s="719"/>
      <c r="D104" s="704" t="s">
        <v>0</v>
      </c>
      <c r="E104" s="704"/>
      <c r="F104" s="704"/>
      <c r="G104" s="704"/>
      <c r="H104" s="704"/>
      <c r="I104" s="704"/>
      <c r="J104" s="704"/>
      <c r="K104" s="704"/>
      <c r="L104" s="704"/>
      <c r="M104" s="705"/>
      <c r="N104" s="474"/>
    </row>
    <row r="105" spans="2:14" ht="11.25" customHeight="1" x14ac:dyDescent="0.2">
      <c r="B105" s="720"/>
      <c r="C105" s="721"/>
      <c r="D105" s="706"/>
      <c r="E105" s="706"/>
      <c r="F105" s="706"/>
      <c r="G105" s="706"/>
      <c r="H105" s="706"/>
      <c r="I105" s="706"/>
      <c r="J105" s="706"/>
      <c r="K105" s="706"/>
      <c r="L105" s="706"/>
      <c r="M105" s="707"/>
      <c r="N105" s="475"/>
    </row>
    <row r="106" spans="2:14" x14ac:dyDescent="0.2">
      <c r="B106" s="720"/>
      <c r="C106" s="721"/>
      <c r="D106" s="708" t="str">
        <f>D93</f>
        <v>PAGO QUINCENAL DEL 01 AL  15 DE OCTUBRE DE 2025</v>
      </c>
      <c r="E106" s="708"/>
      <c r="F106" s="708"/>
      <c r="G106" s="708"/>
      <c r="H106" s="708"/>
      <c r="I106" s="708"/>
      <c r="J106" s="708"/>
      <c r="K106" s="708"/>
      <c r="L106" s="708"/>
      <c r="M106" s="591"/>
      <c r="N106" s="475"/>
    </row>
    <row r="107" spans="2:14" ht="16.5" customHeight="1" thickBot="1" x14ac:dyDescent="0.25">
      <c r="B107" s="722"/>
      <c r="C107" s="723"/>
      <c r="D107" s="709"/>
      <c r="E107" s="709"/>
      <c r="F107" s="709"/>
      <c r="G107" s="709"/>
      <c r="H107" s="709"/>
      <c r="I107" s="709"/>
      <c r="J107" s="709"/>
      <c r="K107" s="709"/>
      <c r="L107" s="709"/>
      <c r="M107" s="593"/>
      <c r="N107" s="476"/>
    </row>
    <row r="108" spans="2:14" ht="15" customHeight="1" x14ac:dyDescent="0.2">
      <c r="B108" s="734" t="s">
        <v>2</v>
      </c>
      <c r="C108" s="736"/>
      <c r="D108" s="636" t="s">
        <v>52</v>
      </c>
      <c r="E108" s="712"/>
      <c r="F108" s="712"/>
      <c r="G108" s="712"/>
      <c r="H108" s="712"/>
      <c r="I108" s="712"/>
      <c r="J108" s="712"/>
      <c r="K108" s="712"/>
      <c r="L108" s="712"/>
      <c r="M108" s="637"/>
      <c r="N108" s="475"/>
    </row>
    <row r="109" spans="2:14" ht="15.75" customHeight="1" thickBot="1" x14ac:dyDescent="0.25">
      <c r="B109" s="733"/>
      <c r="C109" s="731"/>
      <c r="D109" s="592"/>
      <c r="E109" s="709"/>
      <c r="F109" s="709"/>
      <c r="G109" s="709"/>
      <c r="H109" s="709"/>
      <c r="I109" s="709"/>
      <c r="J109" s="709"/>
      <c r="K109" s="709"/>
      <c r="L109" s="709"/>
      <c r="M109" s="593"/>
      <c r="N109" s="476"/>
    </row>
    <row r="110" spans="2:14" ht="45.75" thickBot="1" x14ac:dyDescent="0.25">
      <c r="B110" s="176" t="s">
        <v>11</v>
      </c>
      <c r="C110" s="456" t="s">
        <v>4</v>
      </c>
      <c r="D110" s="441" t="s">
        <v>13</v>
      </c>
      <c r="E110" s="442" t="s">
        <v>28</v>
      </c>
      <c r="F110" s="443" t="s">
        <v>5</v>
      </c>
      <c r="G110" s="443" t="s">
        <v>6</v>
      </c>
      <c r="H110" s="444" t="s">
        <v>7</v>
      </c>
      <c r="I110" s="457" t="s">
        <v>89</v>
      </c>
      <c r="J110" s="457" t="s">
        <v>8</v>
      </c>
      <c r="K110" s="445" t="s">
        <v>105</v>
      </c>
      <c r="L110" s="445" t="s">
        <v>215</v>
      </c>
      <c r="M110" s="443" t="s">
        <v>9</v>
      </c>
      <c r="N110" s="441" t="s">
        <v>10</v>
      </c>
    </row>
    <row r="111" spans="2:14" ht="23.25" thickBot="1" x14ac:dyDescent="0.25">
      <c r="B111" s="441">
        <v>33</v>
      </c>
      <c r="C111" s="512" t="s">
        <v>139</v>
      </c>
      <c r="D111" s="494" t="s">
        <v>54</v>
      </c>
      <c r="E111" s="478">
        <v>319.2</v>
      </c>
      <c r="F111" s="478">
        <f>ROUND(E111*G111,0)</f>
        <v>4788</v>
      </c>
      <c r="G111" s="480">
        <v>15</v>
      </c>
      <c r="H111" s="480">
        <v>0</v>
      </c>
      <c r="I111" s="481">
        <f>ROUND((E111/4)*H111,0)</f>
        <v>0</v>
      </c>
      <c r="J111" s="478"/>
      <c r="K111" s="478"/>
      <c r="L111" s="486"/>
      <c r="M111" s="478">
        <f>F111+I111+K111</f>
        <v>4788</v>
      </c>
      <c r="N111" s="478"/>
    </row>
    <row r="112" spans="2:14" ht="18" customHeight="1" thickBot="1" x14ac:dyDescent="0.25">
      <c r="B112" s="513"/>
      <c r="C112" s="484" t="s">
        <v>129</v>
      </c>
      <c r="D112" s="737"/>
      <c r="E112" s="738"/>
      <c r="F112" s="738"/>
      <c r="G112" s="738"/>
      <c r="H112" s="738"/>
      <c r="I112" s="738"/>
      <c r="J112" s="738"/>
      <c r="K112" s="739"/>
      <c r="L112" s="514"/>
      <c r="M112" s="515">
        <f>M111</f>
        <v>4788</v>
      </c>
      <c r="N112" s="491"/>
    </row>
    <row r="113" spans="2:14" ht="18" customHeight="1" x14ac:dyDescent="0.2">
      <c r="C113" s="471"/>
      <c r="D113" s="470"/>
      <c r="E113" s="470"/>
      <c r="F113" s="470"/>
      <c r="G113" s="470"/>
      <c r="H113" s="470"/>
      <c r="I113" s="470"/>
      <c r="J113" s="470"/>
      <c r="K113" s="470"/>
      <c r="L113" s="516"/>
    </row>
    <row r="114" spans="2:14" ht="18" customHeight="1" x14ac:dyDescent="0.2">
      <c r="C114" s="471"/>
      <c r="D114" s="470"/>
      <c r="E114" s="470"/>
      <c r="F114" s="470"/>
      <c r="G114" s="470"/>
      <c r="H114" s="470"/>
      <c r="I114" s="470"/>
      <c r="J114" s="470"/>
      <c r="K114" s="470"/>
      <c r="L114" s="516"/>
    </row>
    <row r="115" spans="2:14" ht="18" customHeight="1" x14ac:dyDescent="0.2">
      <c r="C115" s="471"/>
      <c r="D115" s="470"/>
      <c r="E115" s="470"/>
      <c r="F115" s="470"/>
      <c r="G115" s="470"/>
      <c r="H115" s="470"/>
      <c r="I115" s="470"/>
      <c r="J115" s="470"/>
      <c r="K115" s="470"/>
      <c r="L115" s="516"/>
    </row>
    <row r="116" spans="2:14" ht="18" customHeight="1" x14ac:dyDescent="0.2">
      <c r="C116" s="471"/>
      <c r="D116" s="470"/>
      <c r="E116" s="470"/>
      <c r="F116" s="470"/>
      <c r="G116" s="470"/>
      <c r="H116" s="470"/>
      <c r="I116" s="470"/>
      <c r="J116" s="470"/>
      <c r="K116" s="470"/>
      <c r="L116" s="516"/>
    </row>
    <row r="117" spans="2:14" ht="18" customHeight="1" x14ac:dyDescent="0.2">
      <c r="C117" s="471"/>
      <c r="D117" s="470"/>
      <c r="E117" s="470"/>
      <c r="F117" s="470"/>
      <c r="G117" s="470"/>
      <c r="H117" s="470"/>
      <c r="I117" s="470"/>
      <c r="J117" s="470"/>
      <c r="K117" s="470"/>
      <c r="L117" s="516"/>
    </row>
    <row r="118" spans="2:14" ht="18" customHeight="1" thickBot="1" x14ac:dyDescent="0.25">
      <c r="C118" s="471"/>
      <c r="D118" s="470"/>
      <c r="E118" s="470"/>
      <c r="F118" s="470"/>
      <c r="G118" s="470"/>
      <c r="H118" s="470"/>
      <c r="I118" s="470"/>
      <c r="J118" s="470"/>
      <c r="K118" s="470"/>
      <c r="L118" s="516"/>
    </row>
    <row r="119" spans="2:14" x14ac:dyDescent="0.2">
      <c r="B119" s="718"/>
      <c r="C119" s="719"/>
      <c r="D119" s="704" t="s">
        <v>0</v>
      </c>
      <c r="E119" s="704"/>
      <c r="F119" s="704"/>
      <c r="G119" s="704"/>
      <c r="H119" s="704"/>
      <c r="I119" s="704"/>
      <c r="J119" s="704"/>
      <c r="K119" s="704"/>
      <c r="L119" s="704"/>
      <c r="M119" s="705"/>
      <c r="N119" s="474"/>
    </row>
    <row r="120" spans="2:14" ht="7.5" customHeight="1" x14ac:dyDescent="0.2">
      <c r="B120" s="720"/>
      <c r="C120" s="721"/>
      <c r="D120" s="706"/>
      <c r="E120" s="706"/>
      <c r="F120" s="706"/>
      <c r="G120" s="706"/>
      <c r="H120" s="706"/>
      <c r="I120" s="706"/>
      <c r="J120" s="706"/>
      <c r="K120" s="706"/>
      <c r="L120" s="706"/>
      <c r="M120" s="707"/>
      <c r="N120" s="475"/>
    </row>
    <row r="121" spans="2:14" x14ac:dyDescent="0.2">
      <c r="B121" s="720"/>
      <c r="C121" s="721"/>
      <c r="D121" s="708" t="str">
        <f>D106</f>
        <v>PAGO QUINCENAL DEL 01 AL  15 DE OCTUBRE DE 2025</v>
      </c>
      <c r="E121" s="708"/>
      <c r="F121" s="708"/>
      <c r="G121" s="708"/>
      <c r="H121" s="708"/>
      <c r="I121" s="708"/>
      <c r="J121" s="708"/>
      <c r="K121" s="708"/>
      <c r="L121" s="708"/>
      <c r="M121" s="591"/>
      <c r="N121" s="475"/>
    </row>
    <row r="122" spans="2:14" ht="15.75" customHeight="1" thickBot="1" x14ac:dyDescent="0.25">
      <c r="B122" s="722"/>
      <c r="C122" s="723"/>
      <c r="D122" s="709"/>
      <c r="E122" s="709"/>
      <c r="F122" s="709"/>
      <c r="G122" s="709"/>
      <c r="H122" s="709"/>
      <c r="I122" s="709"/>
      <c r="J122" s="709"/>
      <c r="K122" s="709"/>
      <c r="L122" s="709"/>
      <c r="M122" s="593"/>
      <c r="N122" s="476"/>
    </row>
    <row r="123" spans="2:14" ht="15" customHeight="1" x14ac:dyDescent="0.2">
      <c r="B123" s="734" t="s">
        <v>2</v>
      </c>
      <c r="C123" s="736"/>
      <c r="D123" s="636" t="s">
        <v>55</v>
      </c>
      <c r="E123" s="712"/>
      <c r="F123" s="712"/>
      <c r="G123" s="712"/>
      <c r="H123" s="712"/>
      <c r="I123" s="712"/>
      <c r="J123" s="712"/>
      <c r="K123" s="712"/>
      <c r="L123" s="712"/>
      <c r="M123" s="637"/>
      <c r="N123" s="475"/>
    </row>
    <row r="124" spans="2:14" ht="6.75" customHeight="1" thickBot="1" x14ac:dyDescent="0.25">
      <c r="B124" s="733"/>
      <c r="C124" s="731"/>
      <c r="D124" s="592"/>
      <c r="E124" s="709"/>
      <c r="F124" s="709"/>
      <c r="G124" s="709"/>
      <c r="H124" s="709"/>
      <c r="I124" s="709"/>
      <c r="J124" s="709"/>
      <c r="K124" s="709"/>
      <c r="L124" s="709"/>
      <c r="M124" s="593"/>
      <c r="N124" s="476"/>
    </row>
    <row r="125" spans="2:14" ht="45.75" thickBot="1" x14ac:dyDescent="0.25">
      <c r="B125" s="176" t="s">
        <v>11</v>
      </c>
      <c r="C125" s="456" t="s">
        <v>4</v>
      </c>
      <c r="D125" s="441" t="s">
        <v>13</v>
      </c>
      <c r="E125" s="442" t="s">
        <v>28</v>
      </c>
      <c r="F125" s="443" t="s">
        <v>5</v>
      </c>
      <c r="G125" s="443" t="s">
        <v>6</v>
      </c>
      <c r="H125" s="444" t="s">
        <v>7</v>
      </c>
      <c r="I125" s="457" t="s">
        <v>89</v>
      </c>
      <c r="J125" s="457" t="s">
        <v>8</v>
      </c>
      <c r="K125" s="445" t="s">
        <v>105</v>
      </c>
      <c r="L125" s="445" t="s">
        <v>215</v>
      </c>
      <c r="M125" s="443" t="s">
        <v>9</v>
      </c>
      <c r="N125" s="441" t="s">
        <v>10</v>
      </c>
    </row>
    <row r="126" spans="2:14" ht="23.25" thickBot="1" x14ac:dyDescent="0.25">
      <c r="B126" s="460">
        <v>34</v>
      </c>
      <c r="C126" s="507" t="s">
        <v>56</v>
      </c>
      <c r="D126" s="466" t="s">
        <v>57</v>
      </c>
      <c r="E126" s="508">
        <v>319.2</v>
      </c>
      <c r="F126" s="508">
        <f>ROUND(E126*G126,0)</f>
        <v>4788</v>
      </c>
      <c r="G126" s="509">
        <v>15</v>
      </c>
      <c r="H126" s="509"/>
      <c r="I126" s="481"/>
      <c r="J126" s="508"/>
      <c r="K126" s="508"/>
      <c r="L126" s="481"/>
      <c r="M126" s="508">
        <f>F126+I126+K126</f>
        <v>4788</v>
      </c>
      <c r="N126" s="474"/>
    </row>
    <row r="127" spans="2:14" ht="23.25" thickBot="1" x14ac:dyDescent="0.25">
      <c r="B127" s="456">
        <v>35</v>
      </c>
      <c r="C127" s="520" t="s">
        <v>204</v>
      </c>
      <c r="D127" s="494" t="s">
        <v>57</v>
      </c>
      <c r="E127" s="478">
        <v>200</v>
      </c>
      <c r="F127" s="478">
        <f>ROUND(E127*G127,0)</f>
        <v>3000</v>
      </c>
      <c r="G127" s="480">
        <v>15</v>
      </c>
      <c r="H127" s="480"/>
      <c r="I127" s="486"/>
      <c r="J127" s="478"/>
      <c r="K127" s="478"/>
      <c r="L127" s="486"/>
      <c r="M127" s="478">
        <f>F127+I127+K127</f>
        <v>3000</v>
      </c>
      <c r="N127" s="485"/>
    </row>
    <row r="128" spans="2:14" ht="21.75" customHeight="1" thickBot="1" x14ac:dyDescent="0.25">
      <c r="B128" s="521"/>
      <c r="C128" s="522" t="s">
        <v>129</v>
      </c>
      <c r="D128" s="722"/>
      <c r="E128" s="723"/>
      <c r="F128" s="723"/>
      <c r="G128" s="723"/>
      <c r="H128" s="723"/>
      <c r="I128" s="723"/>
      <c r="J128" s="723"/>
      <c r="K128" s="740"/>
      <c r="L128" s="523"/>
      <c r="M128" s="524">
        <f>M126+M127</f>
        <v>7788</v>
      </c>
      <c r="N128" s="525"/>
    </row>
    <row r="129" spans="2:14" ht="22.5" customHeight="1" thickBot="1" x14ac:dyDescent="0.25">
      <c r="C129" s="471"/>
      <c r="D129" s="470"/>
      <c r="E129" s="470"/>
      <c r="F129" s="470"/>
      <c r="G129" s="470"/>
      <c r="H129" s="470"/>
      <c r="I129" s="470"/>
      <c r="J129" s="470"/>
      <c r="K129" s="470"/>
      <c r="L129" s="516"/>
    </row>
    <row r="130" spans="2:14" ht="5.25" hidden="1" customHeight="1" x14ac:dyDescent="0.2">
      <c r="C130" s="471"/>
      <c r="D130" s="470"/>
      <c r="E130" s="470"/>
      <c r="F130" s="470"/>
      <c r="G130" s="470"/>
      <c r="H130" s="470"/>
      <c r="I130" s="470"/>
      <c r="J130" s="470"/>
      <c r="K130" s="470"/>
      <c r="L130" s="516"/>
    </row>
    <row r="131" spans="2:14" x14ac:dyDescent="0.2">
      <c r="B131" s="718"/>
      <c r="C131" s="719"/>
      <c r="D131" s="704" t="s">
        <v>0</v>
      </c>
      <c r="E131" s="704"/>
      <c r="F131" s="704"/>
      <c r="G131" s="704"/>
      <c r="H131" s="704"/>
      <c r="I131" s="704"/>
      <c r="J131" s="704"/>
      <c r="K131" s="704"/>
      <c r="L131" s="704"/>
      <c r="M131" s="705"/>
      <c r="N131" s="474"/>
    </row>
    <row r="132" spans="2:14" x14ac:dyDescent="0.2">
      <c r="B132" s="720"/>
      <c r="C132" s="721"/>
      <c r="D132" s="706"/>
      <c r="E132" s="706"/>
      <c r="F132" s="706"/>
      <c r="G132" s="706"/>
      <c r="H132" s="706"/>
      <c r="I132" s="706"/>
      <c r="J132" s="706"/>
      <c r="K132" s="706"/>
      <c r="L132" s="706"/>
      <c r="M132" s="707"/>
      <c r="N132" s="475"/>
    </row>
    <row r="133" spans="2:14" x14ac:dyDescent="0.2">
      <c r="B133" s="720"/>
      <c r="C133" s="721"/>
      <c r="D133" s="708" t="str">
        <f>D121</f>
        <v>PAGO QUINCENAL DEL 01 AL  15 DE OCTUBRE DE 2025</v>
      </c>
      <c r="E133" s="708"/>
      <c r="F133" s="708"/>
      <c r="G133" s="708"/>
      <c r="H133" s="708"/>
      <c r="I133" s="708"/>
      <c r="J133" s="708"/>
      <c r="K133" s="708"/>
      <c r="L133" s="708"/>
      <c r="M133" s="591"/>
      <c r="N133" s="475"/>
    </row>
    <row r="134" spans="2:14" ht="6" customHeight="1" thickBot="1" x14ac:dyDescent="0.25">
      <c r="B134" s="722"/>
      <c r="C134" s="723"/>
      <c r="D134" s="709"/>
      <c r="E134" s="709"/>
      <c r="F134" s="709"/>
      <c r="G134" s="709"/>
      <c r="H134" s="709"/>
      <c r="I134" s="709"/>
      <c r="J134" s="709"/>
      <c r="K134" s="709"/>
      <c r="L134" s="709"/>
      <c r="M134" s="593"/>
      <c r="N134" s="476"/>
    </row>
    <row r="135" spans="2:14" ht="15" customHeight="1" x14ac:dyDescent="0.2">
      <c r="B135" s="734" t="s">
        <v>2</v>
      </c>
      <c r="C135" s="736"/>
      <c r="D135" s="636" t="s">
        <v>142</v>
      </c>
      <c r="E135" s="712"/>
      <c r="F135" s="712"/>
      <c r="G135" s="712"/>
      <c r="H135" s="712"/>
      <c r="I135" s="712"/>
      <c r="J135" s="712"/>
      <c r="K135" s="712"/>
      <c r="L135" s="712"/>
      <c r="M135" s="637"/>
      <c r="N135" s="475"/>
    </row>
    <row r="136" spans="2:14" ht="7.5" customHeight="1" thickBot="1" x14ac:dyDescent="0.25">
      <c r="B136" s="733"/>
      <c r="C136" s="731"/>
      <c r="D136" s="592"/>
      <c r="E136" s="709"/>
      <c r="F136" s="709"/>
      <c r="G136" s="709"/>
      <c r="H136" s="709"/>
      <c r="I136" s="709"/>
      <c r="J136" s="709"/>
      <c r="K136" s="709"/>
      <c r="L136" s="709"/>
      <c r="M136" s="593"/>
      <c r="N136" s="476"/>
    </row>
    <row r="137" spans="2:14" ht="40.5" customHeight="1" thickBot="1" x14ac:dyDescent="0.25">
      <c r="B137" s="176" t="s">
        <v>11</v>
      </c>
      <c r="C137" s="456" t="s">
        <v>4</v>
      </c>
      <c r="D137" s="441" t="s">
        <v>13</v>
      </c>
      <c r="E137" s="442" t="s">
        <v>28</v>
      </c>
      <c r="F137" s="443" t="s">
        <v>5</v>
      </c>
      <c r="G137" s="443" t="s">
        <v>6</v>
      </c>
      <c r="H137" s="444" t="s">
        <v>7</v>
      </c>
      <c r="I137" s="457" t="s">
        <v>89</v>
      </c>
      <c r="J137" s="457" t="s">
        <v>8</v>
      </c>
      <c r="K137" s="445" t="s">
        <v>105</v>
      </c>
      <c r="L137" s="445" t="s">
        <v>215</v>
      </c>
      <c r="M137" s="443" t="s">
        <v>9</v>
      </c>
      <c r="N137" s="441" t="s">
        <v>10</v>
      </c>
    </row>
    <row r="138" spans="2:14" ht="39" customHeight="1" thickBot="1" x14ac:dyDescent="0.25">
      <c r="B138" s="441">
        <v>36</v>
      </c>
      <c r="C138" s="512" t="s">
        <v>143</v>
      </c>
      <c r="D138" s="494" t="s">
        <v>144</v>
      </c>
      <c r="E138" s="478">
        <f>6732.4/15</f>
        <v>448.82666666666665</v>
      </c>
      <c r="F138" s="478">
        <f>ROUND(E138*G138,0)</f>
        <v>4488</v>
      </c>
      <c r="G138" s="480">
        <v>10</v>
      </c>
      <c r="H138" s="480"/>
      <c r="I138" s="486"/>
      <c r="J138" s="478"/>
      <c r="K138" s="478"/>
      <c r="L138" s="486"/>
      <c r="M138" s="478">
        <f>F138+I138+K138</f>
        <v>4488</v>
      </c>
      <c r="N138" s="485"/>
    </row>
    <row r="139" spans="2:14" ht="30" customHeight="1" thickBot="1" x14ac:dyDescent="0.25">
      <c r="B139" s="441">
        <v>37</v>
      </c>
      <c r="C139" s="175" t="s">
        <v>155</v>
      </c>
      <c r="D139" s="494" t="s">
        <v>156</v>
      </c>
      <c r="E139" s="478">
        <v>432.16</v>
      </c>
      <c r="F139" s="478">
        <f>ROUND(E139*G139,0)</f>
        <v>6482</v>
      </c>
      <c r="G139" s="480">
        <v>15</v>
      </c>
      <c r="H139" s="480"/>
      <c r="I139" s="486"/>
      <c r="J139" s="478"/>
      <c r="K139" s="478"/>
      <c r="L139" s="486"/>
      <c r="M139" s="478">
        <f>F139+I139+K139</f>
        <v>6482</v>
      </c>
      <c r="N139" s="485"/>
    </row>
    <row r="140" spans="2:14" ht="26.25" customHeight="1" thickBot="1" x14ac:dyDescent="0.25">
      <c r="B140" s="456"/>
      <c r="C140" s="175" t="s">
        <v>129</v>
      </c>
      <c r="D140" s="250"/>
      <c r="E140" s="486"/>
      <c r="F140" s="486"/>
      <c r="G140" s="493"/>
      <c r="H140" s="493"/>
      <c r="I140" s="486"/>
      <c r="J140" s="486"/>
      <c r="K140" s="486"/>
      <c r="L140" s="486"/>
      <c r="M140" s="526">
        <f>M138+M139</f>
        <v>10970</v>
      </c>
      <c r="N140" s="491"/>
    </row>
    <row r="141" spans="2:14" ht="26.25" customHeight="1" x14ac:dyDescent="0.2">
      <c r="B141" s="504"/>
      <c r="C141" s="505"/>
      <c r="D141" s="527"/>
      <c r="E141" s="472"/>
      <c r="F141" s="472"/>
      <c r="G141" s="470"/>
      <c r="H141" s="470"/>
      <c r="I141" s="472"/>
      <c r="J141" s="472"/>
      <c r="K141" s="472"/>
      <c r="L141" s="473"/>
    </row>
    <row r="142" spans="2:14" ht="26.25" customHeight="1" x14ac:dyDescent="0.2">
      <c r="B142" s="504"/>
      <c r="C142" s="505"/>
      <c r="D142" s="527"/>
      <c r="E142" s="472"/>
      <c r="F142" s="472"/>
      <c r="G142" s="470"/>
      <c r="H142" s="470"/>
      <c r="I142" s="472"/>
      <c r="J142" s="472"/>
      <c r="K142" s="472"/>
      <c r="L142" s="473"/>
    </row>
    <row r="143" spans="2:14" ht="26.25" customHeight="1" x14ac:dyDescent="0.2">
      <c r="B143" s="504"/>
      <c r="C143" s="505"/>
      <c r="D143" s="527"/>
      <c r="E143" s="472"/>
      <c r="F143" s="472"/>
      <c r="G143" s="470"/>
      <c r="H143" s="470"/>
      <c r="I143" s="472"/>
      <c r="J143" s="472"/>
      <c r="K143" s="472"/>
      <c r="L143" s="473"/>
    </row>
    <row r="144" spans="2:14" ht="26.25" customHeight="1" x14ac:dyDescent="0.2">
      <c r="B144" s="504"/>
      <c r="C144" s="505"/>
      <c r="D144" s="527"/>
      <c r="E144" s="472"/>
      <c r="F144" s="472"/>
      <c r="G144" s="470"/>
      <c r="H144" s="470"/>
      <c r="I144" s="472"/>
      <c r="J144" s="472"/>
      <c r="K144" s="472"/>
      <c r="L144" s="473"/>
    </row>
    <row r="145" spans="2:14" ht="13.5" customHeight="1" thickBot="1" x14ac:dyDescent="0.25">
      <c r="B145" s="504"/>
      <c r="C145" s="505"/>
      <c r="D145" s="527"/>
      <c r="E145" s="472"/>
      <c r="F145" s="472"/>
      <c r="G145" s="470"/>
      <c r="H145" s="470"/>
      <c r="I145" s="472"/>
      <c r="J145" s="472"/>
      <c r="K145" s="472"/>
      <c r="L145" s="473"/>
    </row>
    <row r="146" spans="2:14" ht="3.75" hidden="1" customHeight="1" x14ac:dyDescent="0.2">
      <c r="B146" s="504"/>
      <c r="C146" s="505"/>
      <c r="D146" s="527"/>
      <c r="E146" s="472"/>
      <c r="F146" s="472"/>
      <c r="G146" s="470"/>
      <c r="H146" s="470"/>
      <c r="I146" s="472"/>
      <c r="J146" s="472"/>
      <c r="K146" s="472"/>
      <c r="L146" s="473"/>
    </row>
    <row r="147" spans="2:14" x14ac:dyDescent="0.2">
      <c r="B147" s="718"/>
      <c r="C147" s="719"/>
      <c r="D147" s="767" t="s">
        <v>0</v>
      </c>
      <c r="E147" s="767"/>
      <c r="F147" s="767"/>
      <c r="G147" s="767"/>
      <c r="H147" s="767"/>
      <c r="I147" s="767"/>
      <c r="J147" s="767"/>
      <c r="K147" s="767"/>
      <c r="L147" s="767"/>
      <c r="M147" s="768"/>
      <c r="N147" s="474"/>
    </row>
    <row r="148" spans="2:14" ht="7.5" customHeight="1" x14ac:dyDescent="0.2">
      <c r="B148" s="720"/>
      <c r="C148" s="721"/>
      <c r="D148" s="769"/>
      <c r="E148" s="769"/>
      <c r="F148" s="769"/>
      <c r="G148" s="769"/>
      <c r="H148" s="769"/>
      <c r="I148" s="769"/>
      <c r="J148" s="769"/>
      <c r="K148" s="769"/>
      <c r="L148" s="769"/>
      <c r="M148" s="770"/>
      <c r="N148" s="475"/>
    </row>
    <row r="149" spans="2:14" x14ac:dyDescent="0.2">
      <c r="B149" s="720"/>
      <c r="C149" s="721"/>
      <c r="D149" s="771" t="str">
        <f>D133</f>
        <v>PAGO QUINCENAL DEL 01 AL  15 DE OCTUBRE DE 2025</v>
      </c>
      <c r="E149" s="771"/>
      <c r="F149" s="771"/>
      <c r="G149" s="771"/>
      <c r="H149" s="771"/>
      <c r="I149" s="771"/>
      <c r="J149" s="771"/>
      <c r="K149" s="771"/>
      <c r="L149" s="771"/>
      <c r="M149" s="772"/>
      <c r="N149" s="475"/>
    </row>
    <row r="150" spans="2:14" ht="4.5" customHeight="1" thickBot="1" x14ac:dyDescent="0.25">
      <c r="B150" s="722"/>
      <c r="C150" s="723"/>
      <c r="D150" s="773"/>
      <c r="E150" s="773"/>
      <c r="F150" s="773"/>
      <c r="G150" s="773"/>
      <c r="H150" s="773"/>
      <c r="I150" s="773"/>
      <c r="J150" s="773"/>
      <c r="K150" s="773"/>
      <c r="L150" s="773"/>
      <c r="M150" s="774"/>
      <c r="N150" s="476"/>
    </row>
    <row r="151" spans="2:14" ht="15" customHeight="1" x14ac:dyDescent="0.2">
      <c r="B151" s="734" t="s">
        <v>2</v>
      </c>
      <c r="C151" s="736"/>
      <c r="D151" s="775" t="s">
        <v>60</v>
      </c>
      <c r="E151" s="776"/>
      <c r="F151" s="776"/>
      <c r="G151" s="776"/>
      <c r="H151" s="776"/>
      <c r="I151" s="776"/>
      <c r="J151" s="776"/>
      <c r="K151" s="776"/>
      <c r="L151" s="776"/>
      <c r="M151" s="777"/>
      <c r="N151" s="475"/>
    </row>
    <row r="152" spans="2:14" ht="4.5" customHeight="1" thickBot="1" x14ac:dyDescent="0.25">
      <c r="B152" s="733"/>
      <c r="C152" s="731"/>
      <c r="D152" s="778"/>
      <c r="E152" s="773"/>
      <c r="F152" s="773"/>
      <c r="G152" s="773"/>
      <c r="H152" s="773"/>
      <c r="I152" s="773"/>
      <c r="J152" s="773"/>
      <c r="K152" s="773"/>
      <c r="L152" s="773"/>
      <c r="M152" s="774"/>
      <c r="N152" s="476"/>
    </row>
    <row r="153" spans="2:14" ht="45.75" thickBot="1" x14ac:dyDescent="0.25">
      <c r="B153" s="176" t="s">
        <v>11</v>
      </c>
      <c r="C153" s="456" t="s">
        <v>4</v>
      </c>
      <c r="D153" s="441" t="s">
        <v>13</v>
      </c>
      <c r="E153" s="442" t="s">
        <v>28</v>
      </c>
      <c r="F153" s="443" t="s">
        <v>5</v>
      </c>
      <c r="G153" s="443" t="s">
        <v>6</v>
      </c>
      <c r="H153" s="444" t="s">
        <v>7</v>
      </c>
      <c r="I153" s="457" t="s">
        <v>89</v>
      </c>
      <c r="J153" s="457" t="s">
        <v>8</v>
      </c>
      <c r="K153" s="445" t="s">
        <v>105</v>
      </c>
      <c r="L153" s="445" t="s">
        <v>215</v>
      </c>
      <c r="M153" s="443" t="s">
        <v>9</v>
      </c>
      <c r="N153" s="441" t="s">
        <v>10</v>
      </c>
    </row>
    <row r="154" spans="2:14" ht="27" customHeight="1" thickBot="1" x14ac:dyDescent="0.25">
      <c r="B154" s="460">
        <v>38</v>
      </c>
      <c r="C154" s="519" t="s">
        <v>61</v>
      </c>
      <c r="D154" s="466" t="s">
        <v>62</v>
      </c>
      <c r="E154" s="478">
        <f>5075/15</f>
        <v>338.33333333333331</v>
      </c>
      <c r="F154" s="478">
        <f t="shared" ref="F154:F156" si="16">ROUND(E154*G154,0)</f>
        <v>5075</v>
      </c>
      <c r="G154" s="509">
        <v>15</v>
      </c>
      <c r="H154" s="509"/>
      <c r="I154" s="481"/>
      <c r="J154" s="478"/>
      <c r="K154" s="508"/>
      <c r="L154" s="481"/>
      <c r="M154" s="508">
        <f t="shared" ref="M154:M156" si="17">F154+I154+K154</f>
        <v>5075</v>
      </c>
      <c r="N154" s="474"/>
    </row>
    <row r="155" spans="2:14" ht="27" customHeight="1" thickBot="1" x14ac:dyDescent="0.25">
      <c r="B155" s="460"/>
      <c r="C155" s="507" t="s">
        <v>264</v>
      </c>
      <c r="D155" s="466" t="s">
        <v>265</v>
      </c>
      <c r="E155" s="478">
        <f>3662.4/15</f>
        <v>244.16</v>
      </c>
      <c r="F155" s="478">
        <f t="shared" ref="F155" si="18">ROUND(E155*G155,0)</f>
        <v>3662</v>
      </c>
      <c r="G155" s="480">
        <v>15</v>
      </c>
      <c r="H155" s="480"/>
      <c r="I155" s="486"/>
      <c r="J155" s="478"/>
      <c r="K155" s="478"/>
      <c r="L155" s="486"/>
      <c r="M155" s="478">
        <f t="shared" ref="M155" si="19">F155+I155+K155</f>
        <v>3662</v>
      </c>
      <c r="N155" s="474"/>
    </row>
    <row r="156" spans="2:14" ht="21" customHeight="1" thickBot="1" x14ac:dyDescent="0.25">
      <c r="B156" s="441">
        <v>39</v>
      </c>
      <c r="C156" s="511" t="s">
        <v>140</v>
      </c>
      <c r="D156" s="494" t="s">
        <v>64</v>
      </c>
      <c r="E156" s="478">
        <f>3662.4/15</f>
        <v>244.16</v>
      </c>
      <c r="F156" s="478">
        <f t="shared" si="16"/>
        <v>3662</v>
      </c>
      <c r="G156" s="480">
        <v>15</v>
      </c>
      <c r="H156" s="480"/>
      <c r="I156" s="486"/>
      <c r="J156" s="478"/>
      <c r="K156" s="478"/>
      <c r="L156" s="486"/>
      <c r="M156" s="478">
        <f t="shared" si="17"/>
        <v>3662</v>
      </c>
      <c r="N156" s="485"/>
    </row>
    <row r="157" spans="2:14" ht="17.25" customHeight="1" thickBot="1" x14ac:dyDescent="0.25">
      <c r="B157" s="456"/>
      <c r="C157" s="484" t="s">
        <v>129</v>
      </c>
      <c r="D157" s="250"/>
      <c r="E157" s="486"/>
      <c r="F157" s="486"/>
      <c r="G157" s="493"/>
      <c r="H157" s="493"/>
      <c r="I157" s="486"/>
      <c r="J157" s="486"/>
      <c r="K157" s="486"/>
      <c r="L157" s="486"/>
      <c r="M157" s="526">
        <f>SUM(M154:M156)</f>
        <v>12399</v>
      </c>
      <c r="N157" s="491"/>
    </row>
    <row r="158" spans="2:14" ht="17.25" customHeight="1" x14ac:dyDescent="0.2">
      <c r="B158" s="504"/>
      <c r="C158" s="471"/>
      <c r="D158" s="527"/>
      <c r="E158" s="472"/>
      <c r="F158" s="472"/>
      <c r="G158" s="470"/>
      <c r="H158" s="470"/>
      <c r="I158" s="472"/>
      <c r="J158" s="472"/>
      <c r="K158" s="472"/>
      <c r="L158" s="473"/>
    </row>
    <row r="159" spans="2:14" ht="1.5" customHeight="1" thickBot="1" x14ac:dyDescent="0.25"/>
    <row r="160" spans="2:14" x14ac:dyDescent="0.2">
      <c r="B160" s="718"/>
      <c r="C160" s="719"/>
      <c r="D160" s="704" t="s">
        <v>0</v>
      </c>
      <c r="E160" s="704"/>
      <c r="F160" s="704"/>
      <c r="G160" s="704"/>
      <c r="H160" s="704"/>
      <c r="I160" s="704"/>
      <c r="J160" s="704"/>
      <c r="K160" s="704"/>
      <c r="L160" s="704"/>
      <c r="M160" s="705"/>
      <c r="N160" s="474"/>
    </row>
    <row r="161" spans="2:14" ht="5.25" customHeight="1" x14ac:dyDescent="0.2">
      <c r="B161" s="720"/>
      <c r="C161" s="721"/>
      <c r="D161" s="706"/>
      <c r="E161" s="706"/>
      <c r="F161" s="706"/>
      <c r="G161" s="706"/>
      <c r="H161" s="706"/>
      <c r="I161" s="706"/>
      <c r="J161" s="706"/>
      <c r="K161" s="706"/>
      <c r="L161" s="706"/>
      <c r="M161" s="707"/>
      <c r="N161" s="475"/>
    </row>
    <row r="162" spans="2:14" x14ac:dyDescent="0.2">
      <c r="B162" s="720"/>
      <c r="C162" s="721"/>
      <c r="D162" s="708" t="str">
        <f>D149</f>
        <v>PAGO QUINCENAL DEL 01 AL  15 DE OCTUBRE DE 2025</v>
      </c>
      <c r="E162" s="708"/>
      <c r="F162" s="708"/>
      <c r="G162" s="708"/>
      <c r="H162" s="708"/>
      <c r="I162" s="708"/>
      <c r="J162" s="708"/>
      <c r="K162" s="708"/>
      <c r="L162" s="708"/>
      <c r="M162" s="591"/>
      <c r="N162" s="475"/>
    </row>
    <row r="163" spans="2:14" ht="12" customHeight="1" thickBot="1" x14ac:dyDescent="0.25">
      <c r="B163" s="722"/>
      <c r="C163" s="723"/>
      <c r="D163" s="709"/>
      <c r="E163" s="709"/>
      <c r="F163" s="709"/>
      <c r="G163" s="709"/>
      <c r="H163" s="709"/>
      <c r="I163" s="709"/>
      <c r="J163" s="709"/>
      <c r="K163" s="709"/>
      <c r="L163" s="709"/>
      <c r="M163" s="593"/>
      <c r="N163" s="476"/>
    </row>
    <row r="164" spans="2:14" ht="15" customHeight="1" x14ac:dyDescent="0.2">
      <c r="B164" s="734" t="s">
        <v>2</v>
      </c>
      <c r="C164" s="736"/>
      <c r="D164" s="636" t="s">
        <v>65</v>
      </c>
      <c r="E164" s="712"/>
      <c r="F164" s="712"/>
      <c r="G164" s="712"/>
      <c r="H164" s="712"/>
      <c r="I164" s="712"/>
      <c r="J164" s="712"/>
      <c r="K164" s="712"/>
      <c r="L164" s="712"/>
      <c r="M164" s="637"/>
      <c r="N164" s="475"/>
    </row>
    <row r="165" spans="2:14" ht="15.75" customHeight="1" thickBot="1" x14ac:dyDescent="0.25">
      <c r="B165" s="733"/>
      <c r="C165" s="731"/>
      <c r="D165" s="592"/>
      <c r="E165" s="709"/>
      <c r="F165" s="709"/>
      <c r="G165" s="709"/>
      <c r="H165" s="709"/>
      <c r="I165" s="709"/>
      <c r="J165" s="709"/>
      <c r="K165" s="709"/>
      <c r="L165" s="709"/>
      <c r="M165" s="593"/>
      <c r="N165" s="476"/>
    </row>
    <row r="166" spans="2:14" ht="45.75" thickBot="1" x14ac:dyDescent="0.25">
      <c r="B166" s="176" t="s">
        <v>11</v>
      </c>
      <c r="C166" s="456" t="s">
        <v>4</v>
      </c>
      <c r="D166" s="441" t="s">
        <v>13</v>
      </c>
      <c r="E166" s="442" t="s">
        <v>28</v>
      </c>
      <c r="F166" s="443" t="s">
        <v>5</v>
      </c>
      <c r="G166" s="443" t="s">
        <v>6</v>
      </c>
      <c r="H166" s="444" t="s">
        <v>7</v>
      </c>
      <c r="I166" s="442" t="s">
        <v>89</v>
      </c>
      <c r="J166" s="444" t="s">
        <v>8</v>
      </c>
      <c r="K166" s="445" t="s">
        <v>105</v>
      </c>
      <c r="L166" s="445" t="s">
        <v>215</v>
      </c>
      <c r="M166" s="443" t="s">
        <v>9</v>
      </c>
      <c r="N166" s="441" t="s">
        <v>10</v>
      </c>
    </row>
    <row r="167" spans="2:14" ht="24" customHeight="1" thickBot="1" x14ac:dyDescent="0.25">
      <c r="B167" s="460">
        <v>40</v>
      </c>
      <c r="C167" s="519" t="s">
        <v>66</v>
      </c>
      <c r="D167" s="466" t="s">
        <v>67</v>
      </c>
      <c r="E167" s="478">
        <v>330.33333333333331</v>
      </c>
      <c r="F167" s="478">
        <f>ROUND(E167*G167,0)</f>
        <v>4955</v>
      </c>
      <c r="G167" s="509">
        <v>15</v>
      </c>
      <c r="H167" s="509"/>
      <c r="I167" s="481"/>
      <c r="J167" s="498">
        <v>1</v>
      </c>
      <c r="K167" s="508">
        <f>ROUND((E167*2)*J167,0)</f>
        <v>661</v>
      </c>
      <c r="L167" s="478"/>
      <c r="M167" s="478">
        <f>F167+I167+K167</f>
        <v>5616</v>
      </c>
      <c r="N167" s="508"/>
    </row>
    <row r="168" spans="2:14" ht="21" customHeight="1" thickBot="1" x14ac:dyDescent="0.25">
      <c r="B168" s="441">
        <v>41</v>
      </c>
      <c r="C168" s="511" t="s">
        <v>68</v>
      </c>
      <c r="D168" s="494" t="s">
        <v>67</v>
      </c>
      <c r="E168" s="478">
        <v>330.33333333333331</v>
      </c>
      <c r="F168" s="478">
        <f>ROUND(E168*G168,0)</f>
        <v>4955</v>
      </c>
      <c r="G168" s="480">
        <v>15</v>
      </c>
      <c r="H168" s="480"/>
      <c r="I168" s="486"/>
      <c r="J168" s="498">
        <v>1</v>
      </c>
      <c r="K168" s="508">
        <f>ROUND((E168*2)*J168,0)</f>
        <v>661</v>
      </c>
      <c r="L168" s="481">
        <v>500</v>
      </c>
      <c r="M168" s="478">
        <f>F168+I168+K168-L168</f>
        <v>5116</v>
      </c>
      <c r="N168" s="478"/>
    </row>
    <row r="169" spans="2:14" ht="16.5" customHeight="1" thickBot="1" x14ac:dyDescent="0.25">
      <c r="B169" s="513"/>
      <c r="C169" s="484" t="s">
        <v>129</v>
      </c>
      <c r="D169" s="737"/>
      <c r="E169" s="738"/>
      <c r="F169" s="738"/>
      <c r="G169" s="738"/>
      <c r="H169" s="738"/>
      <c r="I169" s="738"/>
      <c r="J169" s="738"/>
      <c r="K169" s="739"/>
      <c r="L169" s="515"/>
      <c r="M169" s="528">
        <f>M168+M167</f>
        <v>10732</v>
      </c>
      <c r="N169" s="485"/>
    </row>
    <row r="170" spans="2:14" ht="16.5" customHeight="1" x14ac:dyDescent="0.2">
      <c r="C170" s="471"/>
      <c r="D170" s="470"/>
      <c r="E170" s="470"/>
      <c r="F170" s="470"/>
      <c r="G170" s="470"/>
      <c r="H170" s="470"/>
      <c r="I170" s="470"/>
      <c r="J170" s="470"/>
      <c r="K170" s="470"/>
      <c r="L170" s="516"/>
      <c r="M170" s="510"/>
    </row>
    <row r="171" spans="2:14" ht="16.5" customHeight="1" x14ac:dyDescent="0.2">
      <c r="C171" s="471"/>
      <c r="D171" s="470"/>
      <c r="E171" s="470"/>
      <c r="F171" s="470"/>
      <c r="G171" s="470"/>
      <c r="H171" s="470"/>
      <c r="I171" s="470"/>
      <c r="J171" s="470"/>
      <c r="K171" s="470"/>
      <c r="L171" s="516"/>
      <c r="M171" s="510"/>
    </row>
    <row r="172" spans="2:14" ht="16.5" customHeight="1" x14ac:dyDescent="0.2">
      <c r="C172" s="471"/>
      <c r="D172" s="470"/>
      <c r="E172" s="470"/>
      <c r="F172" s="470"/>
      <c r="G172" s="470"/>
      <c r="H172" s="470"/>
      <c r="I172" s="470"/>
      <c r="J172" s="470"/>
      <c r="K172" s="470"/>
      <c r="L172" s="516"/>
      <c r="M172" s="510"/>
    </row>
    <row r="173" spans="2:14" ht="16.5" customHeight="1" x14ac:dyDescent="0.2">
      <c r="C173" s="471"/>
      <c r="D173" s="470"/>
      <c r="E173" s="470"/>
      <c r="F173" s="470"/>
      <c r="G173" s="470"/>
      <c r="H173" s="470"/>
      <c r="I173" s="470"/>
      <c r="J173" s="470"/>
      <c r="K173" s="470"/>
      <c r="L173" s="516"/>
      <c r="M173" s="510"/>
    </row>
    <row r="174" spans="2:14" ht="16.5" customHeight="1" x14ac:dyDescent="0.2">
      <c r="C174" s="471"/>
      <c r="D174" s="470"/>
      <c r="E174" s="470"/>
      <c r="F174" s="470"/>
      <c r="G174" s="470"/>
      <c r="H174" s="470"/>
      <c r="I174" s="470"/>
      <c r="J174" s="470"/>
      <c r="K174" s="470"/>
      <c r="L174" s="516"/>
      <c r="M174" s="510"/>
    </row>
    <row r="175" spans="2:14" ht="16.5" customHeight="1" x14ac:dyDescent="0.2">
      <c r="C175" s="471"/>
      <c r="D175" s="470"/>
      <c r="E175" s="470"/>
      <c r="F175" s="470"/>
      <c r="G175" s="470"/>
      <c r="H175" s="470"/>
      <c r="I175" s="470"/>
      <c r="J175" s="470"/>
      <c r="K175" s="470"/>
      <c r="L175" s="516"/>
      <c r="M175" s="510"/>
    </row>
    <row r="176" spans="2:14" ht="24" customHeight="1" thickBot="1" x14ac:dyDescent="0.25">
      <c r="F176" s="518"/>
    </row>
    <row r="177" spans="2:14" x14ac:dyDescent="0.2">
      <c r="B177" s="718"/>
      <c r="C177" s="719"/>
      <c r="D177" s="704" t="s">
        <v>0</v>
      </c>
      <c r="E177" s="704"/>
      <c r="F177" s="704"/>
      <c r="G177" s="704"/>
      <c r="H177" s="704"/>
      <c r="I177" s="704"/>
      <c r="J177" s="704"/>
      <c r="K177" s="704"/>
      <c r="L177" s="704"/>
      <c r="M177" s="705"/>
      <c r="N177" s="474"/>
    </row>
    <row r="178" spans="2:14" ht="5.25" customHeight="1" x14ac:dyDescent="0.2">
      <c r="B178" s="720"/>
      <c r="C178" s="721"/>
      <c r="D178" s="706"/>
      <c r="E178" s="706"/>
      <c r="F178" s="706"/>
      <c r="G178" s="706"/>
      <c r="H178" s="706"/>
      <c r="I178" s="706"/>
      <c r="J178" s="706"/>
      <c r="K178" s="706"/>
      <c r="L178" s="706"/>
      <c r="M178" s="707"/>
      <c r="N178" s="475"/>
    </row>
    <row r="179" spans="2:14" ht="18" customHeight="1" x14ac:dyDescent="0.2">
      <c r="B179" s="720"/>
      <c r="C179" s="721"/>
      <c r="D179" s="708" t="str">
        <f>D149</f>
        <v>PAGO QUINCENAL DEL 01 AL  15 DE OCTUBRE DE 2025</v>
      </c>
      <c r="E179" s="708"/>
      <c r="F179" s="708"/>
      <c r="G179" s="708"/>
      <c r="H179" s="708"/>
      <c r="I179" s="708"/>
      <c r="J179" s="708"/>
      <c r="K179" s="708"/>
      <c r="L179" s="708"/>
      <c r="M179" s="591"/>
      <c r="N179" s="475"/>
    </row>
    <row r="180" spans="2:14" ht="5.25" customHeight="1" thickBot="1" x14ac:dyDescent="0.25">
      <c r="B180" s="722"/>
      <c r="C180" s="723"/>
      <c r="D180" s="709"/>
      <c r="E180" s="709"/>
      <c r="F180" s="709"/>
      <c r="G180" s="709"/>
      <c r="H180" s="709"/>
      <c r="I180" s="709"/>
      <c r="J180" s="709"/>
      <c r="K180" s="709"/>
      <c r="L180" s="709"/>
      <c r="M180" s="593"/>
      <c r="N180" s="476"/>
    </row>
    <row r="181" spans="2:14" ht="15" customHeight="1" x14ac:dyDescent="0.2">
      <c r="B181" s="734" t="s">
        <v>2</v>
      </c>
      <c r="C181" s="736"/>
      <c r="D181" s="636" t="s">
        <v>69</v>
      </c>
      <c r="E181" s="712"/>
      <c r="F181" s="712"/>
      <c r="G181" s="712"/>
      <c r="H181" s="712"/>
      <c r="I181" s="712"/>
      <c r="J181" s="712"/>
      <c r="K181" s="712"/>
      <c r="L181" s="712"/>
      <c r="M181" s="637"/>
      <c r="N181" s="475"/>
    </row>
    <row r="182" spans="2:14" ht="8.25" customHeight="1" thickBot="1" x14ac:dyDescent="0.25">
      <c r="B182" s="733"/>
      <c r="C182" s="731"/>
      <c r="D182" s="592"/>
      <c r="E182" s="709"/>
      <c r="F182" s="709"/>
      <c r="G182" s="709"/>
      <c r="H182" s="709"/>
      <c r="I182" s="709"/>
      <c r="J182" s="709"/>
      <c r="K182" s="709"/>
      <c r="L182" s="709"/>
      <c r="M182" s="593"/>
      <c r="N182" s="476"/>
    </row>
    <row r="183" spans="2:14" ht="40.5" customHeight="1" thickBot="1" x14ac:dyDescent="0.25">
      <c r="B183" s="176" t="s">
        <v>11</v>
      </c>
      <c r="C183" s="456" t="s">
        <v>4</v>
      </c>
      <c r="D183" s="441" t="s">
        <v>13</v>
      </c>
      <c r="E183" s="442" t="s">
        <v>28</v>
      </c>
      <c r="F183" s="443" t="s">
        <v>5</v>
      </c>
      <c r="G183" s="443" t="s">
        <v>6</v>
      </c>
      <c r="H183" s="444" t="s">
        <v>7</v>
      </c>
      <c r="I183" s="443" t="s">
        <v>89</v>
      </c>
      <c r="J183" s="443" t="s">
        <v>8</v>
      </c>
      <c r="K183" s="445" t="s">
        <v>105</v>
      </c>
      <c r="L183" s="445" t="s">
        <v>215</v>
      </c>
      <c r="M183" s="443" t="s">
        <v>9</v>
      </c>
      <c r="N183" s="441" t="s">
        <v>10</v>
      </c>
    </row>
    <row r="184" spans="2:14" ht="28.5" customHeight="1" thickBot="1" x14ac:dyDescent="0.25">
      <c r="B184" s="444">
        <v>42</v>
      </c>
      <c r="C184" s="529" t="s">
        <v>157</v>
      </c>
      <c r="D184" s="444" t="s">
        <v>87</v>
      </c>
      <c r="E184" s="443">
        <v>319.2</v>
      </c>
      <c r="F184" s="478">
        <f>ROUND(E184*G184,0)</f>
        <v>4788</v>
      </c>
      <c r="G184" s="509">
        <v>15</v>
      </c>
      <c r="H184" s="480">
        <v>0</v>
      </c>
      <c r="I184" s="481">
        <f>ROUND((E184/4)*H184,0)</f>
        <v>0</v>
      </c>
      <c r="J184" s="478"/>
      <c r="K184" s="478"/>
      <c r="L184" s="486"/>
      <c r="M184" s="508">
        <f>F184+I184+K184</f>
        <v>4788</v>
      </c>
      <c r="N184" s="460"/>
    </row>
    <row r="185" spans="2:14" ht="34.5" customHeight="1" thickBot="1" x14ac:dyDescent="0.25">
      <c r="B185" s="444">
        <v>43</v>
      </c>
      <c r="C185" s="529" t="s">
        <v>246</v>
      </c>
      <c r="D185" s="444" t="s">
        <v>247</v>
      </c>
      <c r="E185" s="443">
        <v>319.2</v>
      </c>
      <c r="F185" s="478">
        <f>ROUND(E185*G185,0)</f>
        <v>4788</v>
      </c>
      <c r="G185" s="509">
        <v>15</v>
      </c>
      <c r="H185" s="509"/>
      <c r="I185" s="481"/>
      <c r="J185" s="478"/>
      <c r="K185" s="508"/>
      <c r="L185" s="481"/>
      <c r="M185" s="508">
        <f>F185+I185+K185</f>
        <v>4788</v>
      </c>
      <c r="N185" s="460"/>
    </row>
    <row r="186" spans="2:14" ht="28.5" customHeight="1" thickBot="1" x14ac:dyDescent="0.25">
      <c r="B186" s="460">
        <v>44</v>
      </c>
      <c r="C186" s="507" t="s">
        <v>148</v>
      </c>
      <c r="D186" s="466" t="s">
        <v>141</v>
      </c>
      <c r="E186" s="508">
        <v>460</v>
      </c>
      <c r="F186" s="478">
        <f>ROUND(E186*G186,0)</f>
        <v>6900</v>
      </c>
      <c r="G186" s="509">
        <v>15</v>
      </c>
      <c r="H186" s="509"/>
      <c r="I186" s="481"/>
      <c r="J186" s="478"/>
      <c r="K186" s="508"/>
      <c r="L186" s="481"/>
      <c r="M186" s="508">
        <f>F186+I186+K186</f>
        <v>6900</v>
      </c>
      <c r="N186" s="474"/>
    </row>
    <row r="187" spans="2:14" ht="28.5" customHeight="1" thickBot="1" x14ac:dyDescent="0.25">
      <c r="B187" s="458"/>
      <c r="C187" s="175" t="s">
        <v>266</v>
      </c>
      <c r="D187" s="494" t="s">
        <v>195</v>
      </c>
      <c r="E187" s="508">
        <v>506</v>
      </c>
      <c r="F187" s="478">
        <f>ROUND(E187*G187,0)</f>
        <v>7590</v>
      </c>
      <c r="G187" s="509">
        <v>15</v>
      </c>
      <c r="H187" s="509"/>
      <c r="I187" s="481"/>
      <c r="J187" s="478"/>
      <c r="K187" s="508"/>
      <c r="L187" s="481"/>
      <c r="M187" s="508">
        <f>F187+I187+K187</f>
        <v>7590</v>
      </c>
      <c r="N187" s="483"/>
    </row>
    <row r="188" spans="2:14" ht="17.25" customHeight="1" thickBot="1" x14ac:dyDescent="0.25">
      <c r="B188" s="456"/>
      <c r="C188" s="175" t="s">
        <v>129</v>
      </c>
      <c r="D188" s="685"/>
      <c r="E188" s="686"/>
      <c r="F188" s="686"/>
      <c r="G188" s="686"/>
      <c r="H188" s="686"/>
      <c r="I188" s="686"/>
      <c r="J188" s="686"/>
      <c r="K188" s="687"/>
      <c r="L188" s="467"/>
      <c r="M188" s="526">
        <f>M186+M184+M185+M187</f>
        <v>24066</v>
      </c>
      <c r="N188" s="491"/>
    </row>
    <row r="189" spans="2:14" ht="12" thickBot="1" x14ac:dyDescent="0.25"/>
    <row r="190" spans="2:14" x14ac:dyDescent="0.2">
      <c r="B190" s="718"/>
      <c r="C190" s="719"/>
      <c r="D190" s="704"/>
      <c r="E190" s="704"/>
      <c r="F190" s="704"/>
      <c r="G190" s="704"/>
      <c r="H190" s="704"/>
      <c r="I190" s="704"/>
      <c r="J190" s="704"/>
      <c r="K190" s="704"/>
      <c r="L190" s="704"/>
      <c r="M190" s="705"/>
      <c r="N190" s="474"/>
    </row>
    <row r="191" spans="2:14" x14ac:dyDescent="0.2">
      <c r="B191" s="720"/>
      <c r="C191" s="721"/>
      <c r="D191" s="706"/>
      <c r="E191" s="706"/>
      <c r="F191" s="706"/>
      <c r="G191" s="706"/>
      <c r="H191" s="706"/>
      <c r="I191" s="706"/>
      <c r="J191" s="706"/>
      <c r="K191" s="706"/>
      <c r="L191" s="706"/>
      <c r="M191" s="707"/>
      <c r="N191" s="475"/>
    </row>
    <row r="192" spans="2:14" x14ac:dyDescent="0.2">
      <c r="B192" s="720"/>
      <c r="C192" s="721"/>
      <c r="D192" s="708"/>
      <c r="E192" s="708"/>
      <c r="F192" s="708"/>
      <c r="G192" s="708"/>
      <c r="H192" s="708"/>
      <c r="I192" s="708"/>
      <c r="J192" s="708"/>
      <c r="K192" s="708"/>
      <c r="L192" s="708"/>
      <c r="M192" s="591"/>
      <c r="N192" s="475"/>
    </row>
    <row r="193" spans="2:14" ht="19.5" customHeight="1" thickBot="1" x14ac:dyDescent="0.25">
      <c r="B193" s="722"/>
      <c r="C193" s="723"/>
      <c r="D193" s="709"/>
      <c r="E193" s="709"/>
      <c r="F193" s="709"/>
      <c r="G193" s="709"/>
      <c r="H193" s="709"/>
      <c r="I193" s="709"/>
      <c r="J193" s="709"/>
      <c r="K193" s="709"/>
      <c r="L193" s="709"/>
      <c r="M193" s="593"/>
      <c r="N193" s="476"/>
    </row>
    <row r="194" spans="2:14" ht="15" customHeight="1" x14ac:dyDescent="0.2">
      <c r="B194" s="734" t="s">
        <v>2</v>
      </c>
      <c r="C194" s="736"/>
      <c r="D194" s="636"/>
      <c r="E194" s="712"/>
      <c r="F194" s="712"/>
      <c r="G194" s="712"/>
      <c r="H194" s="712"/>
      <c r="I194" s="712"/>
      <c r="J194" s="712"/>
      <c r="K194" s="712"/>
      <c r="L194" s="712"/>
      <c r="M194" s="637"/>
      <c r="N194" s="475"/>
    </row>
    <row r="195" spans="2:14" ht="15.75" customHeight="1" thickBot="1" x14ac:dyDescent="0.25">
      <c r="B195" s="733"/>
      <c r="C195" s="731"/>
      <c r="D195" s="592"/>
      <c r="E195" s="709"/>
      <c r="F195" s="709"/>
      <c r="G195" s="709"/>
      <c r="H195" s="709"/>
      <c r="I195" s="709"/>
      <c r="J195" s="709"/>
      <c r="K195" s="709"/>
      <c r="L195" s="709"/>
      <c r="M195" s="593"/>
      <c r="N195" s="476"/>
    </row>
    <row r="196" spans="2:14" ht="12" thickBot="1" x14ac:dyDescent="0.25">
      <c r="B196" s="176"/>
      <c r="C196" s="456"/>
      <c r="D196" s="441"/>
      <c r="E196" s="442"/>
      <c r="F196" s="443"/>
      <c r="G196" s="443"/>
      <c r="H196" s="444"/>
      <c r="I196" s="457"/>
      <c r="J196" s="457"/>
      <c r="K196" s="445"/>
      <c r="L196" s="445"/>
      <c r="M196" s="443"/>
      <c r="N196" s="441"/>
    </row>
    <row r="197" spans="2:14" ht="30.75" customHeight="1" thickBot="1" x14ac:dyDescent="0.25">
      <c r="B197" s="441"/>
      <c r="C197" s="531"/>
      <c r="D197" s="494"/>
      <c r="E197" s="478"/>
      <c r="F197" s="478">
        <f>ROUND(E197*G197,0)</f>
        <v>0</v>
      </c>
      <c r="G197" s="480"/>
      <c r="H197" s="480"/>
      <c r="I197" s="486"/>
      <c r="J197" s="478"/>
      <c r="K197" s="478"/>
      <c r="L197" s="486"/>
      <c r="M197" s="478">
        <f>F197+I197+K197-L197</f>
        <v>0</v>
      </c>
      <c r="N197" s="485"/>
    </row>
    <row r="198" spans="2:14" ht="15" customHeight="1" thickBot="1" x14ac:dyDescent="0.25">
      <c r="B198" s="513"/>
      <c r="C198" s="484" t="s">
        <v>129</v>
      </c>
      <c r="D198" s="737"/>
      <c r="E198" s="738"/>
      <c r="F198" s="738"/>
      <c r="G198" s="738"/>
      <c r="H198" s="738"/>
      <c r="I198" s="738"/>
      <c r="J198" s="738"/>
      <c r="K198" s="739"/>
      <c r="L198" s="514"/>
      <c r="M198" s="515"/>
      <c r="N198" s="491"/>
    </row>
    <row r="199" spans="2:14" ht="15" customHeight="1" x14ac:dyDescent="0.2">
      <c r="C199" s="471"/>
      <c r="D199" s="470"/>
      <c r="E199" s="470"/>
      <c r="F199" s="470"/>
      <c r="G199" s="470"/>
      <c r="H199" s="470"/>
      <c r="I199" s="470"/>
      <c r="J199" s="470"/>
      <c r="K199" s="470"/>
      <c r="L199" s="516"/>
    </row>
    <row r="200" spans="2:14" ht="15" customHeight="1" x14ac:dyDescent="0.2">
      <c r="C200" s="471"/>
      <c r="D200" s="470"/>
      <c r="E200" s="470"/>
      <c r="F200" s="470"/>
      <c r="G200" s="470"/>
      <c r="H200" s="470"/>
      <c r="I200" s="470"/>
      <c r="J200" s="470"/>
      <c r="K200" s="470"/>
      <c r="L200" s="516"/>
    </row>
    <row r="201" spans="2:14" ht="15" customHeight="1" x14ac:dyDescent="0.2">
      <c r="C201" s="471"/>
      <c r="D201" s="470"/>
      <c r="E201" s="470"/>
      <c r="F201" s="470"/>
      <c r="G201" s="470"/>
      <c r="H201" s="470"/>
      <c r="I201" s="470"/>
      <c r="J201" s="470"/>
      <c r="K201" s="470"/>
      <c r="L201" s="516"/>
    </row>
    <row r="202" spans="2:14" ht="15" customHeight="1" x14ac:dyDescent="0.2">
      <c r="C202" s="471"/>
      <c r="D202" s="470"/>
      <c r="E202" s="470"/>
      <c r="F202" s="470"/>
      <c r="G202" s="470"/>
      <c r="H202" s="470"/>
      <c r="I202" s="470"/>
      <c r="J202" s="470"/>
      <c r="K202" s="470"/>
      <c r="L202" s="516"/>
    </row>
    <row r="203" spans="2:14" ht="15" customHeight="1" x14ac:dyDescent="0.2">
      <c r="C203" s="471"/>
      <c r="D203" s="470"/>
      <c r="E203" s="470"/>
      <c r="F203" s="470"/>
      <c r="G203" s="470"/>
      <c r="H203" s="470"/>
      <c r="I203" s="470"/>
      <c r="J203" s="470"/>
      <c r="K203" s="470"/>
      <c r="L203" s="516"/>
    </row>
    <row r="204" spans="2:14" ht="15" customHeight="1" x14ac:dyDescent="0.2">
      <c r="C204" s="471"/>
      <c r="D204" s="470"/>
      <c r="E204" s="470"/>
      <c r="F204" s="470"/>
      <c r="G204" s="470"/>
      <c r="H204" s="470"/>
      <c r="I204" s="470"/>
      <c r="J204" s="470"/>
      <c r="K204" s="470"/>
      <c r="L204" s="516"/>
    </row>
    <row r="205" spans="2:14" ht="15" customHeight="1" x14ac:dyDescent="0.2">
      <c r="C205" s="471"/>
      <c r="D205" s="470"/>
      <c r="E205" s="470"/>
      <c r="F205" s="470"/>
      <c r="G205" s="470"/>
      <c r="H205" s="470"/>
      <c r="I205" s="470"/>
      <c r="J205" s="470"/>
      <c r="K205" s="470"/>
      <c r="L205" s="516"/>
    </row>
    <row r="206" spans="2:14" ht="3" customHeight="1" thickBot="1" x14ac:dyDescent="0.25"/>
    <row r="207" spans="2:14" x14ac:dyDescent="0.2">
      <c r="B207" s="718"/>
      <c r="C207" s="719"/>
      <c r="D207" s="704" t="s">
        <v>0</v>
      </c>
      <c r="E207" s="704"/>
      <c r="F207" s="704"/>
      <c r="G207" s="704"/>
      <c r="H207" s="704"/>
      <c r="I207" s="704"/>
      <c r="J207" s="704"/>
      <c r="K207" s="704"/>
      <c r="L207" s="704"/>
      <c r="M207" s="705"/>
      <c r="N207" s="474"/>
    </row>
    <row r="208" spans="2:14" x14ac:dyDescent="0.2">
      <c r="B208" s="720"/>
      <c r="C208" s="721"/>
      <c r="D208" s="706"/>
      <c r="E208" s="706"/>
      <c r="F208" s="706"/>
      <c r="G208" s="706"/>
      <c r="H208" s="706"/>
      <c r="I208" s="706"/>
      <c r="J208" s="706"/>
      <c r="K208" s="706"/>
      <c r="L208" s="706"/>
      <c r="M208" s="707"/>
      <c r="N208" s="475"/>
    </row>
    <row r="209" spans="2:14" x14ac:dyDescent="0.2">
      <c r="B209" s="720"/>
      <c r="C209" s="721"/>
      <c r="D209" s="708">
        <f>D192</f>
        <v>0</v>
      </c>
      <c r="E209" s="708"/>
      <c r="F209" s="708"/>
      <c r="G209" s="708"/>
      <c r="H209" s="708"/>
      <c r="I209" s="708"/>
      <c r="J209" s="708"/>
      <c r="K209" s="708"/>
      <c r="L209" s="708"/>
      <c r="M209" s="591"/>
      <c r="N209" s="475"/>
    </row>
    <row r="210" spans="2:14" ht="13.5" customHeight="1" thickBot="1" x14ac:dyDescent="0.25">
      <c r="B210" s="722"/>
      <c r="C210" s="723"/>
      <c r="D210" s="709"/>
      <c r="E210" s="709"/>
      <c r="F210" s="709"/>
      <c r="G210" s="709"/>
      <c r="H210" s="709"/>
      <c r="I210" s="709"/>
      <c r="J210" s="709"/>
      <c r="K210" s="709"/>
      <c r="L210" s="709"/>
      <c r="M210" s="593"/>
      <c r="N210" s="476"/>
    </row>
    <row r="211" spans="2:14" ht="15" customHeight="1" x14ac:dyDescent="0.2">
      <c r="B211" s="734" t="s">
        <v>2</v>
      </c>
      <c r="C211" s="736"/>
      <c r="D211" s="636" t="s">
        <v>76</v>
      </c>
      <c r="E211" s="712"/>
      <c r="F211" s="712"/>
      <c r="G211" s="712"/>
      <c r="H211" s="712"/>
      <c r="I211" s="712"/>
      <c r="J211" s="712"/>
      <c r="K211" s="712"/>
      <c r="L211" s="712"/>
      <c r="M211" s="637"/>
      <c r="N211" s="475"/>
    </row>
    <row r="212" spans="2:14" ht="15.75" customHeight="1" thickBot="1" x14ac:dyDescent="0.25">
      <c r="B212" s="733"/>
      <c r="C212" s="731"/>
      <c r="D212" s="592"/>
      <c r="E212" s="709"/>
      <c r="F212" s="709"/>
      <c r="G212" s="709"/>
      <c r="H212" s="709"/>
      <c r="I212" s="709"/>
      <c r="J212" s="709"/>
      <c r="K212" s="709"/>
      <c r="L212" s="709"/>
      <c r="M212" s="593"/>
      <c r="N212" s="476"/>
    </row>
    <row r="213" spans="2:14" ht="36.75" customHeight="1" thickBot="1" x14ac:dyDescent="0.25">
      <c r="B213" s="176" t="s">
        <v>11</v>
      </c>
      <c r="C213" s="456" t="s">
        <v>4</v>
      </c>
      <c r="D213" s="441" t="s">
        <v>13</v>
      </c>
      <c r="E213" s="442" t="s">
        <v>28</v>
      </c>
      <c r="F213" s="443" t="s">
        <v>5</v>
      </c>
      <c r="G213" s="443" t="s">
        <v>6</v>
      </c>
      <c r="H213" s="444" t="s">
        <v>7</v>
      </c>
      <c r="I213" s="457" t="s">
        <v>89</v>
      </c>
      <c r="J213" s="457" t="s">
        <v>8</v>
      </c>
      <c r="K213" s="445" t="s">
        <v>105</v>
      </c>
      <c r="L213" s="445" t="s">
        <v>215</v>
      </c>
      <c r="M213" s="443" t="s">
        <v>9</v>
      </c>
      <c r="N213" s="441" t="s">
        <v>10</v>
      </c>
    </row>
    <row r="214" spans="2:14" ht="23.25" thickBot="1" x14ac:dyDescent="0.25">
      <c r="B214" s="441">
        <v>46</v>
      </c>
      <c r="C214" s="531" t="s">
        <v>77</v>
      </c>
      <c r="D214" s="494" t="s">
        <v>76</v>
      </c>
      <c r="E214" s="478">
        <f>6347.25/15</f>
        <v>423.15</v>
      </c>
      <c r="F214" s="478">
        <f>ROUND(E214*G214,0)</f>
        <v>6347</v>
      </c>
      <c r="G214" s="480">
        <v>15</v>
      </c>
      <c r="H214" s="480"/>
      <c r="I214" s="486"/>
      <c r="J214" s="478"/>
      <c r="K214" s="478"/>
      <c r="L214" s="486"/>
      <c r="M214" s="478">
        <f>F214+I214+K214</f>
        <v>6347</v>
      </c>
      <c r="N214" s="485"/>
    </row>
    <row r="215" spans="2:14" ht="18.75" customHeight="1" thickBot="1" x14ac:dyDescent="0.25">
      <c r="B215" s="513"/>
      <c r="C215" s="484" t="s">
        <v>131</v>
      </c>
      <c r="D215" s="737"/>
      <c r="E215" s="738"/>
      <c r="F215" s="738"/>
      <c r="G215" s="738"/>
      <c r="H215" s="738"/>
      <c r="I215" s="738"/>
      <c r="J215" s="738"/>
      <c r="K215" s="739"/>
      <c r="L215" s="514"/>
      <c r="M215" s="515">
        <f>M214</f>
        <v>6347</v>
      </c>
      <c r="N215" s="491"/>
    </row>
    <row r="216" spans="2:14" ht="18.75" customHeight="1" x14ac:dyDescent="0.2">
      <c r="C216" s="471"/>
      <c r="D216" s="470"/>
      <c r="E216" s="470"/>
      <c r="F216" s="470"/>
      <c r="G216" s="470"/>
      <c r="H216" s="470"/>
      <c r="I216" s="470"/>
      <c r="J216" s="470"/>
      <c r="K216" s="470"/>
      <c r="L216" s="516"/>
    </row>
    <row r="217" spans="2:14" ht="6" customHeight="1" thickBot="1" x14ac:dyDescent="0.25"/>
    <row r="218" spans="2:14" x14ac:dyDescent="0.2">
      <c r="B218" s="718"/>
      <c r="C218" s="719"/>
      <c r="D218" s="704" t="s">
        <v>0</v>
      </c>
      <c r="E218" s="704"/>
      <c r="F218" s="704"/>
      <c r="G218" s="704"/>
      <c r="H218" s="704"/>
      <c r="I218" s="704"/>
      <c r="J218" s="704"/>
      <c r="K218" s="704"/>
      <c r="L218" s="704"/>
      <c r="M218" s="705"/>
      <c r="N218" s="474"/>
    </row>
    <row r="219" spans="2:14" ht="6.75" customHeight="1" x14ac:dyDescent="0.2">
      <c r="B219" s="720"/>
      <c r="C219" s="721"/>
      <c r="D219" s="706"/>
      <c r="E219" s="706"/>
      <c r="F219" s="706"/>
      <c r="G219" s="706"/>
      <c r="H219" s="706"/>
      <c r="I219" s="706"/>
      <c r="J219" s="706"/>
      <c r="K219" s="706"/>
      <c r="L219" s="706"/>
      <c r="M219" s="707"/>
      <c r="N219" s="475"/>
    </row>
    <row r="220" spans="2:14" x14ac:dyDescent="0.2">
      <c r="B220" s="720"/>
      <c r="C220" s="721"/>
      <c r="D220" s="708">
        <f>D209</f>
        <v>0</v>
      </c>
      <c r="E220" s="708"/>
      <c r="F220" s="708"/>
      <c r="G220" s="708"/>
      <c r="H220" s="708"/>
      <c r="I220" s="708"/>
      <c r="J220" s="708"/>
      <c r="K220" s="708"/>
      <c r="L220" s="708"/>
      <c r="M220" s="591"/>
      <c r="N220" s="475"/>
    </row>
    <row r="221" spans="2:14" ht="10.5" customHeight="1" thickBot="1" x14ac:dyDescent="0.25">
      <c r="B221" s="722"/>
      <c r="C221" s="723"/>
      <c r="D221" s="709"/>
      <c r="E221" s="709"/>
      <c r="F221" s="709"/>
      <c r="G221" s="709"/>
      <c r="H221" s="709"/>
      <c r="I221" s="709"/>
      <c r="J221" s="709"/>
      <c r="K221" s="709"/>
      <c r="L221" s="709"/>
      <c r="M221" s="593"/>
      <c r="N221" s="476"/>
    </row>
    <row r="222" spans="2:14" ht="15" customHeight="1" x14ac:dyDescent="0.2">
      <c r="B222" s="734" t="s">
        <v>2</v>
      </c>
      <c r="C222" s="736"/>
      <c r="D222" s="636" t="s">
        <v>78</v>
      </c>
      <c r="E222" s="712"/>
      <c r="F222" s="712"/>
      <c r="G222" s="712"/>
      <c r="H222" s="712"/>
      <c r="I222" s="712"/>
      <c r="J222" s="712"/>
      <c r="K222" s="712"/>
      <c r="L222" s="712"/>
      <c r="M222" s="637"/>
      <c r="N222" s="475"/>
    </row>
    <row r="223" spans="2:14" ht="15.75" customHeight="1" thickBot="1" x14ac:dyDescent="0.25">
      <c r="B223" s="733"/>
      <c r="C223" s="731"/>
      <c r="D223" s="592"/>
      <c r="E223" s="709"/>
      <c r="F223" s="709"/>
      <c r="G223" s="709"/>
      <c r="H223" s="709"/>
      <c r="I223" s="709"/>
      <c r="J223" s="709"/>
      <c r="K223" s="709"/>
      <c r="L223" s="709"/>
      <c r="M223" s="593"/>
      <c r="N223" s="476"/>
    </row>
    <row r="224" spans="2:14" ht="34.5" customHeight="1" thickBot="1" x14ac:dyDescent="0.25">
      <c r="B224" s="175" t="s">
        <v>11</v>
      </c>
      <c r="C224" s="456" t="s">
        <v>4</v>
      </c>
      <c r="D224" s="441" t="s">
        <v>13</v>
      </c>
      <c r="E224" s="442" t="s">
        <v>28</v>
      </c>
      <c r="F224" s="443" t="s">
        <v>5</v>
      </c>
      <c r="G224" s="443" t="s">
        <v>6</v>
      </c>
      <c r="H224" s="444" t="s">
        <v>7</v>
      </c>
      <c r="I224" s="457" t="s">
        <v>89</v>
      </c>
      <c r="J224" s="457" t="s">
        <v>8</v>
      </c>
      <c r="K224" s="445" t="s">
        <v>105</v>
      </c>
      <c r="L224" s="445" t="s">
        <v>215</v>
      </c>
      <c r="M224" s="443" t="s">
        <v>9</v>
      </c>
      <c r="N224" s="441" t="s">
        <v>10</v>
      </c>
    </row>
    <row r="225" spans="2:14" ht="23.25" thickBot="1" x14ac:dyDescent="0.25">
      <c r="B225" s="460">
        <v>47</v>
      </c>
      <c r="C225" s="567" t="s">
        <v>81</v>
      </c>
      <c r="D225" s="466" t="s">
        <v>82</v>
      </c>
      <c r="E225" s="508">
        <v>319.2</v>
      </c>
      <c r="F225" s="508">
        <f>ROUND(E225*G225,0)</f>
        <v>4788</v>
      </c>
      <c r="G225" s="509">
        <v>15</v>
      </c>
      <c r="H225" s="509"/>
      <c r="I225" s="568"/>
      <c r="J225" s="508"/>
      <c r="K225" s="474"/>
      <c r="L225" s="568"/>
      <c r="M225" s="508">
        <f>F225+I225+K225</f>
        <v>4788</v>
      </c>
      <c r="N225" s="485"/>
    </row>
    <row r="226" spans="2:14" ht="25.5" customHeight="1" thickBot="1" x14ac:dyDescent="0.25">
      <c r="B226" s="456">
        <v>48</v>
      </c>
      <c r="C226" s="533" t="s">
        <v>254</v>
      </c>
      <c r="D226" s="494" t="s">
        <v>255</v>
      </c>
      <c r="E226" s="478">
        <v>244.13</v>
      </c>
      <c r="F226" s="478">
        <f>ROUND(E226*G226,0)</f>
        <v>3662</v>
      </c>
      <c r="G226" s="480">
        <v>15</v>
      </c>
      <c r="H226" s="480"/>
      <c r="I226" s="517"/>
      <c r="J226" s="478"/>
      <c r="K226" s="485"/>
      <c r="L226" s="517"/>
      <c r="M226" s="478">
        <f>F226+I226+K226</f>
        <v>3662</v>
      </c>
      <c r="N226" s="485"/>
    </row>
    <row r="227" spans="2:14" ht="16.5" customHeight="1" thickBot="1" x14ac:dyDescent="0.25">
      <c r="B227" s="521"/>
      <c r="C227" s="522" t="s">
        <v>129</v>
      </c>
      <c r="D227" s="722"/>
      <c r="E227" s="723"/>
      <c r="F227" s="723"/>
      <c r="G227" s="723"/>
      <c r="H227" s="723"/>
      <c r="I227" s="723"/>
      <c r="J227" s="723"/>
      <c r="K227" s="740"/>
      <c r="L227" s="523"/>
      <c r="M227" s="524">
        <f>M225+M226</f>
        <v>8450</v>
      </c>
      <c r="N227" s="491"/>
    </row>
    <row r="228" spans="2:14" ht="16.5" customHeight="1" x14ac:dyDescent="0.2">
      <c r="C228" s="471"/>
      <c r="D228" s="470"/>
      <c r="E228" s="470"/>
      <c r="F228" s="470"/>
      <c r="G228" s="470"/>
      <c r="H228" s="470"/>
      <c r="I228" s="470"/>
      <c r="J228" s="470"/>
      <c r="K228" s="470"/>
      <c r="L228" s="470"/>
      <c r="M228" s="516"/>
    </row>
    <row r="229" spans="2:14" ht="16.5" customHeight="1" x14ac:dyDescent="0.2">
      <c r="C229" s="471"/>
      <c r="D229" s="470"/>
      <c r="E229" s="470"/>
      <c r="F229" s="470"/>
      <c r="G229" s="470"/>
      <c r="H229" s="470"/>
      <c r="I229" s="470"/>
      <c r="J229" s="470"/>
      <c r="K229" s="470"/>
      <c r="L229" s="470"/>
      <c r="M229" s="516"/>
    </row>
    <row r="230" spans="2:14" ht="16.5" customHeight="1" x14ac:dyDescent="0.2">
      <c r="C230" s="471"/>
      <c r="D230" s="470"/>
      <c r="E230" s="470"/>
      <c r="F230" s="470"/>
      <c r="G230" s="470"/>
      <c r="H230" s="470"/>
      <c r="I230" s="470"/>
      <c r="J230" s="470"/>
      <c r="K230" s="470"/>
      <c r="L230" s="470"/>
      <c r="M230" s="516"/>
    </row>
    <row r="231" spans="2:14" ht="16.5" customHeight="1" x14ac:dyDescent="0.2">
      <c r="C231" s="471"/>
      <c r="D231" s="470"/>
      <c r="E231" s="470"/>
      <c r="F231" s="470"/>
      <c r="G231" s="470"/>
      <c r="H231" s="470"/>
      <c r="I231" s="470"/>
      <c r="J231" s="470"/>
      <c r="K231" s="470"/>
      <c r="L231" s="470"/>
      <c r="M231" s="516"/>
    </row>
    <row r="232" spans="2:14" ht="16.5" customHeight="1" x14ac:dyDescent="0.2">
      <c r="C232" s="471"/>
      <c r="D232" s="470"/>
      <c r="E232" s="470"/>
      <c r="F232" s="470"/>
      <c r="G232" s="470"/>
      <c r="H232" s="470"/>
      <c r="I232" s="470"/>
      <c r="J232" s="470"/>
      <c r="K232" s="470"/>
      <c r="L232" s="470"/>
      <c r="M232" s="516"/>
    </row>
    <row r="233" spans="2:14" ht="16.5" customHeight="1" x14ac:dyDescent="0.2">
      <c r="C233" s="471"/>
      <c r="D233" s="470"/>
      <c r="E233" s="470"/>
      <c r="F233" s="470"/>
      <c r="G233" s="470"/>
      <c r="H233" s="470"/>
      <c r="I233" s="470"/>
      <c r="J233" s="470"/>
      <c r="K233" s="470"/>
      <c r="L233" s="470"/>
      <c r="M233" s="516"/>
    </row>
    <row r="234" spans="2:14" ht="16.5" customHeight="1" x14ac:dyDescent="0.2">
      <c r="C234" s="471"/>
      <c r="D234" s="470"/>
      <c r="E234" s="470"/>
      <c r="F234" s="470"/>
      <c r="G234" s="470"/>
      <c r="H234" s="470"/>
      <c r="I234" s="470"/>
      <c r="J234" s="470"/>
      <c r="K234" s="470"/>
      <c r="L234" s="516"/>
    </row>
    <row r="235" spans="2:14" ht="6.75" customHeight="1" thickBot="1" x14ac:dyDescent="0.25">
      <c r="C235" s="471"/>
      <c r="D235" s="470"/>
      <c r="E235" s="470"/>
      <c r="F235" s="470"/>
      <c r="G235" s="470"/>
      <c r="H235" s="470"/>
      <c r="I235" s="470"/>
      <c r="J235" s="470"/>
      <c r="K235" s="470"/>
      <c r="L235" s="516"/>
    </row>
    <row r="236" spans="2:14" ht="12" customHeight="1" x14ac:dyDescent="0.2">
      <c r="B236" s="718"/>
      <c r="C236" s="719"/>
      <c r="D236" s="704" t="s">
        <v>0</v>
      </c>
      <c r="E236" s="704"/>
      <c r="F236" s="704"/>
      <c r="G236" s="704"/>
      <c r="H236" s="704"/>
      <c r="I236" s="704"/>
      <c r="J236" s="704"/>
      <c r="K236" s="704"/>
      <c r="L236" s="704"/>
      <c r="M236" s="705"/>
      <c r="N236" s="474"/>
    </row>
    <row r="237" spans="2:14" ht="8.25" customHeight="1" x14ac:dyDescent="0.2">
      <c r="B237" s="720"/>
      <c r="C237" s="721"/>
      <c r="D237" s="706"/>
      <c r="E237" s="706"/>
      <c r="F237" s="706"/>
      <c r="G237" s="706"/>
      <c r="H237" s="706"/>
      <c r="I237" s="706"/>
      <c r="J237" s="706"/>
      <c r="K237" s="706"/>
      <c r="L237" s="706"/>
      <c r="M237" s="707"/>
      <c r="N237" s="475"/>
    </row>
    <row r="238" spans="2:14" x14ac:dyDescent="0.2">
      <c r="B238" s="720"/>
      <c r="C238" s="721"/>
      <c r="D238" s="708">
        <f>D220</f>
        <v>0</v>
      </c>
      <c r="E238" s="708"/>
      <c r="F238" s="708"/>
      <c r="G238" s="708"/>
      <c r="H238" s="708"/>
      <c r="I238" s="708"/>
      <c r="J238" s="708"/>
      <c r="K238" s="708"/>
      <c r="L238" s="708"/>
      <c r="M238" s="591"/>
      <c r="N238" s="475"/>
    </row>
    <row r="239" spans="2:14" ht="7.5" customHeight="1" thickBot="1" x14ac:dyDescent="0.25">
      <c r="B239" s="722"/>
      <c r="C239" s="723"/>
      <c r="D239" s="709"/>
      <c r="E239" s="709"/>
      <c r="F239" s="709"/>
      <c r="G239" s="709"/>
      <c r="H239" s="709"/>
      <c r="I239" s="709"/>
      <c r="J239" s="709"/>
      <c r="K239" s="709"/>
      <c r="L239" s="709"/>
      <c r="M239" s="593"/>
      <c r="N239" s="476"/>
    </row>
    <row r="240" spans="2:14" ht="15" customHeight="1" x14ac:dyDescent="0.2">
      <c r="B240" s="734" t="s">
        <v>2</v>
      </c>
      <c r="C240" s="736"/>
      <c r="D240" s="636" t="s">
        <v>145</v>
      </c>
      <c r="E240" s="712"/>
      <c r="F240" s="712"/>
      <c r="G240" s="712"/>
      <c r="H240" s="712"/>
      <c r="I240" s="712"/>
      <c r="J240" s="712"/>
      <c r="K240" s="712"/>
      <c r="L240" s="712"/>
      <c r="M240" s="637"/>
      <c r="N240" s="475"/>
    </row>
    <row r="241" spans="2:14" ht="7.5" customHeight="1" thickBot="1" x14ac:dyDescent="0.25">
      <c r="B241" s="733"/>
      <c r="C241" s="731"/>
      <c r="D241" s="592"/>
      <c r="E241" s="709"/>
      <c r="F241" s="709"/>
      <c r="G241" s="709"/>
      <c r="H241" s="709"/>
      <c r="I241" s="709"/>
      <c r="J241" s="709"/>
      <c r="K241" s="709"/>
      <c r="L241" s="709"/>
      <c r="M241" s="593"/>
      <c r="N241" s="476"/>
    </row>
    <row r="242" spans="2:14" ht="45.75" thickBot="1" x14ac:dyDescent="0.25">
      <c r="B242" s="175" t="s">
        <v>11</v>
      </c>
      <c r="C242" s="456" t="s">
        <v>4</v>
      </c>
      <c r="D242" s="441" t="s">
        <v>13</v>
      </c>
      <c r="E242" s="442" t="s">
        <v>28</v>
      </c>
      <c r="F242" s="443" t="s">
        <v>5</v>
      </c>
      <c r="G242" s="443" t="s">
        <v>6</v>
      </c>
      <c r="H242" s="461" t="s">
        <v>7</v>
      </c>
      <c r="I242" s="457" t="s">
        <v>89</v>
      </c>
      <c r="J242" s="457" t="s">
        <v>8</v>
      </c>
      <c r="K242" s="445" t="s">
        <v>105</v>
      </c>
      <c r="L242" s="462" t="s">
        <v>215</v>
      </c>
      <c r="M242" s="443" t="s">
        <v>9</v>
      </c>
      <c r="N242" s="441" t="s">
        <v>10</v>
      </c>
    </row>
    <row r="243" spans="2:14" ht="23.25" thickBot="1" x14ac:dyDescent="0.25">
      <c r="B243" s="441">
        <v>49</v>
      </c>
      <c r="C243" s="532" t="s">
        <v>146</v>
      </c>
      <c r="D243" s="494" t="s">
        <v>147</v>
      </c>
      <c r="E243" s="478">
        <v>271.86666666666667</v>
      </c>
      <c r="F243" s="478">
        <f>ROUND(E243*G243,0)</f>
        <v>4078</v>
      </c>
      <c r="G243" s="480">
        <v>15</v>
      </c>
      <c r="H243" s="480">
        <v>0</v>
      </c>
      <c r="I243" s="481">
        <f>ROUND((E243/4)*H243,0)</f>
        <v>0</v>
      </c>
      <c r="J243" s="478">
        <v>0</v>
      </c>
      <c r="K243" s="478"/>
      <c r="L243" s="486"/>
      <c r="M243" s="534">
        <f>F243+I243+K243</f>
        <v>4078</v>
      </c>
      <c r="N243" s="485"/>
    </row>
    <row r="244" spans="2:14" ht="14.25" customHeight="1" thickBot="1" x14ac:dyDescent="0.25">
      <c r="B244" s="456"/>
      <c r="C244" s="535" t="s">
        <v>129</v>
      </c>
      <c r="D244" s="685"/>
      <c r="E244" s="686"/>
      <c r="F244" s="686"/>
      <c r="G244" s="686"/>
      <c r="H244" s="686"/>
      <c r="I244" s="686"/>
      <c r="J244" s="686"/>
      <c r="K244" s="687"/>
      <c r="L244" s="467"/>
      <c r="M244" s="536">
        <f>M243</f>
        <v>4078</v>
      </c>
      <c r="N244" s="491"/>
    </row>
    <row r="245" spans="2:14" ht="14.25" customHeight="1" thickBot="1" x14ac:dyDescent="0.25">
      <c r="B245" s="504"/>
      <c r="C245" s="537"/>
      <c r="D245" s="506"/>
      <c r="E245" s="506"/>
      <c r="F245" s="506"/>
      <c r="G245" s="506"/>
      <c r="H245" s="506"/>
      <c r="I245" s="506"/>
      <c r="J245" s="506"/>
      <c r="K245" s="506"/>
      <c r="L245" s="538"/>
    </row>
    <row r="246" spans="2:14" ht="12.75" hidden="1" customHeight="1" x14ac:dyDescent="0.2"/>
    <row r="247" spans="2:14" ht="15.75" customHeight="1" x14ac:dyDescent="0.2">
      <c r="B247" s="718"/>
      <c r="C247" s="719"/>
      <c r="D247" s="704" t="s">
        <v>0</v>
      </c>
      <c r="E247" s="704"/>
      <c r="F247" s="704"/>
      <c r="G247" s="704"/>
      <c r="H247" s="704"/>
      <c r="I247" s="704"/>
      <c r="J247" s="704"/>
      <c r="K247" s="704"/>
      <c r="L247" s="704"/>
      <c r="M247" s="705"/>
      <c r="N247" s="474"/>
    </row>
    <row r="248" spans="2:14" ht="5.25" customHeight="1" x14ac:dyDescent="0.2">
      <c r="B248" s="720"/>
      <c r="C248" s="721"/>
      <c r="D248" s="706"/>
      <c r="E248" s="706"/>
      <c r="F248" s="706"/>
      <c r="G248" s="706"/>
      <c r="H248" s="706"/>
      <c r="I248" s="706"/>
      <c r="J248" s="706"/>
      <c r="K248" s="706"/>
      <c r="L248" s="706"/>
      <c r="M248" s="707"/>
      <c r="N248" s="475"/>
    </row>
    <row r="249" spans="2:14" x14ac:dyDescent="0.2">
      <c r="B249" s="720"/>
      <c r="C249" s="721"/>
      <c r="D249" s="708">
        <f>D238</f>
        <v>0</v>
      </c>
      <c r="E249" s="708"/>
      <c r="F249" s="708"/>
      <c r="G249" s="708"/>
      <c r="H249" s="708"/>
      <c r="I249" s="708"/>
      <c r="J249" s="708"/>
      <c r="K249" s="708"/>
      <c r="L249" s="708"/>
      <c r="M249" s="591"/>
      <c r="N249" s="475"/>
    </row>
    <row r="250" spans="2:14" ht="6.75" customHeight="1" thickBot="1" x14ac:dyDescent="0.25">
      <c r="B250" s="722"/>
      <c r="C250" s="723"/>
      <c r="D250" s="709"/>
      <c r="E250" s="709"/>
      <c r="F250" s="709"/>
      <c r="G250" s="709"/>
      <c r="H250" s="709"/>
      <c r="I250" s="709"/>
      <c r="J250" s="709"/>
      <c r="K250" s="709"/>
      <c r="L250" s="709"/>
      <c r="M250" s="593"/>
      <c r="N250" s="476"/>
    </row>
    <row r="251" spans="2:14" ht="15" customHeight="1" x14ac:dyDescent="0.2">
      <c r="B251" s="734" t="s">
        <v>2</v>
      </c>
      <c r="C251" s="736"/>
      <c r="D251" s="636" t="s">
        <v>120</v>
      </c>
      <c r="E251" s="712"/>
      <c r="F251" s="712"/>
      <c r="G251" s="712"/>
      <c r="H251" s="712"/>
      <c r="I251" s="712"/>
      <c r="J251" s="712"/>
      <c r="K251" s="712"/>
      <c r="L251" s="712"/>
      <c r="M251" s="637"/>
      <c r="N251" s="475"/>
    </row>
    <row r="252" spans="2:14" ht="9" customHeight="1" thickBot="1" x14ac:dyDescent="0.25">
      <c r="B252" s="733"/>
      <c r="C252" s="731"/>
      <c r="D252" s="592"/>
      <c r="E252" s="709"/>
      <c r="F252" s="709"/>
      <c r="G252" s="709"/>
      <c r="H252" s="709"/>
      <c r="I252" s="709"/>
      <c r="J252" s="709"/>
      <c r="K252" s="709"/>
      <c r="L252" s="709"/>
      <c r="M252" s="593"/>
      <c r="N252" s="476"/>
    </row>
    <row r="253" spans="2:14" ht="45.75" thickBot="1" x14ac:dyDescent="0.25">
      <c r="B253" s="176" t="s">
        <v>11</v>
      </c>
      <c r="C253" s="456" t="s">
        <v>4</v>
      </c>
      <c r="D253" s="441" t="s">
        <v>13</v>
      </c>
      <c r="E253" s="463" t="s">
        <v>28</v>
      </c>
      <c r="F253" s="443" t="s">
        <v>5</v>
      </c>
      <c r="G253" s="443" t="s">
        <v>6</v>
      </c>
      <c r="H253" s="461" t="s">
        <v>7</v>
      </c>
      <c r="I253" s="461" t="s">
        <v>89</v>
      </c>
      <c r="J253" s="457" t="s">
        <v>8</v>
      </c>
      <c r="K253" s="445" t="s">
        <v>105</v>
      </c>
      <c r="L253" s="445" t="s">
        <v>215</v>
      </c>
      <c r="M253" s="443" t="s">
        <v>9</v>
      </c>
      <c r="N253" s="441" t="s">
        <v>10</v>
      </c>
    </row>
    <row r="254" spans="2:14" ht="23.25" thickBot="1" x14ac:dyDescent="0.25">
      <c r="B254" s="456">
        <v>50</v>
      </c>
      <c r="C254" s="175" t="s">
        <v>119</v>
      </c>
      <c r="D254" s="250" t="s">
        <v>121</v>
      </c>
      <c r="E254" s="478">
        <v>319.2</v>
      </c>
      <c r="F254" s="478">
        <f>ROUND(E254*G254,0)</f>
        <v>4788</v>
      </c>
      <c r="G254" s="480">
        <v>15</v>
      </c>
      <c r="H254" s="517"/>
      <c r="I254" s="478"/>
      <c r="J254" s="478"/>
      <c r="K254" s="486"/>
      <c r="L254" s="486"/>
      <c r="M254" s="478">
        <f>F254+I254+K254</f>
        <v>4788</v>
      </c>
      <c r="N254" s="491"/>
    </row>
    <row r="255" spans="2:14" ht="20.25" customHeight="1" thickBot="1" x14ac:dyDescent="0.25">
      <c r="B255" s="485"/>
      <c r="C255" s="175" t="s">
        <v>129</v>
      </c>
      <c r="D255" s="737"/>
      <c r="E255" s="738"/>
      <c r="F255" s="738"/>
      <c r="G255" s="738"/>
      <c r="H255" s="738"/>
      <c r="I255" s="738"/>
      <c r="J255" s="738"/>
      <c r="K255" s="739"/>
      <c r="L255" s="514"/>
      <c r="M255" s="515">
        <f>M254</f>
        <v>4788</v>
      </c>
      <c r="N255" s="491"/>
    </row>
    <row r="256" spans="2:14" ht="20.25" customHeight="1" thickBot="1" x14ac:dyDescent="0.25">
      <c r="C256" s="507"/>
      <c r="D256" s="479"/>
      <c r="E256" s="479"/>
      <c r="F256" s="479"/>
      <c r="G256" s="479"/>
      <c r="H256" s="479"/>
      <c r="I256" s="479"/>
      <c r="J256" s="479"/>
      <c r="K256" s="479"/>
      <c r="L256" s="479"/>
      <c r="M256" s="516"/>
    </row>
    <row r="257" spans="2:14" ht="10.5" customHeight="1" x14ac:dyDescent="0.2">
      <c r="B257" s="718"/>
      <c r="C257" s="745"/>
      <c r="D257" s="713" t="s">
        <v>0</v>
      </c>
      <c r="E257" s="704"/>
      <c r="F257" s="704"/>
      <c r="G257" s="704"/>
      <c r="H257" s="704"/>
      <c r="I257" s="704"/>
      <c r="J257" s="704"/>
      <c r="K257" s="704"/>
      <c r="L257" s="704"/>
      <c r="M257" s="705"/>
      <c r="N257" s="474"/>
    </row>
    <row r="258" spans="2:14" ht="11.25" customHeight="1" thickBot="1" x14ac:dyDescent="0.25">
      <c r="B258" s="720"/>
      <c r="C258" s="746"/>
      <c r="D258" s="714"/>
      <c r="E258" s="715"/>
      <c r="F258" s="715"/>
      <c r="G258" s="715"/>
      <c r="H258" s="715"/>
      <c r="I258" s="715"/>
      <c r="J258" s="715"/>
      <c r="K258" s="715"/>
      <c r="L258" s="715"/>
      <c r="M258" s="716"/>
      <c r="N258" s="475"/>
    </row>
    <row r="259" spans="2:14" ht="11.25" customHeight="1" x14ac:dyDescent="0.2">
      <c r="B259" s="720"/>
      <c r="C259" s="746"/>
      <c r="D259" s="636">
        <f>D249</f>
        <v>0</v>
      </c>
      <c r="E259" s="712"/>
      <c r="F259" s="712"/>
      <c r="G259" s="712"/>
      <c r="H259" s="712"/>
      <c r="I259" s="712"/>
      <c r="J259" s="712"/>
      <c r="K259" s="712"/>
      <c r="L259" s="712"/>
      <c r="M259" s="637"/>
      <c r="N259" s="475"/>
    </row>
    <row r="260" spans="2:14" ht="6.75" customHeight="1" thickBot="1" x14ac:dyDescent="0.25">
      <c r="B260" s="722"/>
      <c r="C260" s="740"/>
      <c r="D260" s="592"/>
      <c r="E260" s="709"/>
      <c r="F260" s="709"/>
      <c r="G260" s="709"/>
      <c r="H260" s="709"/>
      <c r="I260" s="709"/>
      <c r="J260" s="709"/>
      <c r="K260" s="709"/>
      <c r="L260" s="709"/>
      <c r="M260" s="593"/>
      <c r="N260" s="476"/>
    </row>
    <row r="261" spans="2:14" ht="18" customHeight="1" thickBot="1" x14ac:dyDescent="0.25">
      <c r="B261" s="734" t="s">
        <v>2</v>
      </c>
      <c r="C261" s="736"/>
      <c r="D261" s="636" t="s">
        <v>158</v>
      </c>
      <c r="E261" s="712"/>
      <c r="F261" s="712"/>
      <c r="G261" s="712"/>
      <c r="H261" s="712"/>
      <c r="I261" s="712"/>
      <c r="J261" s="712"/>
      <c r="K261" s="712"/>
      <c r="L261" s="712"/>
      <c r="M261" s="637"/>
      <c r="N261" s="475"/>
    </row>
    <row r="262" spans="2:14" ht="11.25" hidden="1" customHeight="1" x14ac:dyDescent="0.2">
      <c r="B262" s="733"/>
      <c r="C262" s="731"/>
      <c r="D262" s="592"/>
      <c r="E262" s="709"/>
      <c r="F262" s="709"/>
      <c r="G262" s="709"/>
      <c r="H262" s="709"/>
      <c r="I262" s="709"/>
      <c r="J262" s="709"/>
      <c r="K262" s="709"/>
      <c r="L262" s="709"/>
      <c r="M262" s="593"/>
      <c r="N262" s="476"/>
    </row>
    <row r="263" spans="2:14" ht="34.5" customHeight="1" thickBot="1" x14ac:dyDescent="0.25">
      <c r="B263" s="175" t="s">
        <v>11</v>
      </c>
      <c r="C263" s="456" t="s">
        <v>4</v>
      </c>
      <c r="D263" s="441" t="s">
        <v>13</v>
      </c>
      <c r="E263" s="443" t="s">
        <v>28</v>
      </c>
      <c r="F263" s="443" t="s">
        <v>5</v>
      </c>
      <c r="G263" s="443" t="s">
        <v>6</v>
      </c>
      <c r="H263" s="461" t="s">
        <v>7</v>
      </c>
      <c r="I263" s="443" t="s">
        <v>89</v>
      </c>
      <c r="J263" s="457" t="s">
        <v>8</v>
      </c>
      <c r="K263" s="445" t="s">
        <v>105</v>
      </c>
      <c r="L263" s="445" t="s">
        <v>215</v>
      </c>
      <c r="M263" s="443" t="s">
        <v>9</v>
      </c>
      <c r="N263" s="441" t="s">
        <v>10</v>
      </c>
    </row>
    <row r="264" spans="2:14" ht="23.25" thickBot="1" x14ac:dyDescent="0.25">
      <c r="B264" s="441">
        <v>51</v>
      </c>
      <c r="C264" s="532" t="s">
        <v>203</v>
      </c>
      <c r="D264" s="494" t="s">
        <v>159</v>
      </c>
      <c r="E264" s="478">
        <v>441.76</v>
      </c>
      <c r="F264" s="478">
        <f>ROUND(E264*G264,0)</f>
        <v>6626</v>
      </c>
      <c r="G264" s="480">
        <v>15</v>
      </c>
      <c r="H264" s="480"/>
      <c r="I264" s="486"/>
      <c r="J264" s="478"/>
      <c r="K264" s="478"/>
      <c r="L264" s="486"/>
      <c r="M264" s="539">
        <f>F264+I264+K264</f>
        <v>6626</v>
      </c>
      <c r="N264" s="485"/>
    </row>
    <row r="265" spans="2:14" ht="23.25" thickBot="1" x14ac:dyDescent="0.25">
      <c r="B265" s="456">
        <v>52</v>
      </c>
      <c r="C265" s="533" t="s">
        <v>201</v>
      </c>
      <c r="D265" s="494" t="s">
        <v>159</v>
      </c>
      <c r="E265" s="478">
        <v>441.76</v>
      </c>
      <c r="F265" s="478">
        <f>ROUND(E265*G265,0)</f>
        <v>6626</v>
      </c>
      <c r="G265" s="480">
        <v>15</v>
      </c>
      <c r="H265" s="480"/>
      <c r="I265" s="486"/>
      <c r="J265" s="478"/>
      <c r="K265" s="478"/>
      <c r="L265" s="478"/>
      <c r="M265" s="539">
        <f>F265+I265+K265</f>
        <v>6626</v>
      </c>
      <c r="N265" s="491"/>
    </row>
    <row r="266" spans="2:14" ht="23.25" thickBot="1" x14ac:dyDescent="0.25">
      <c r="B266" s="456">
        <v>53</v>
      </c>
      <c r="C266" s="533" t="s">
        <v>244</v>
      </c>
      <c r="D266" s="494" t="s">
        <v>159</v>
      </c>
      <c r="E266" s="478">
        <v>441.76</v>
      </c>
      <c r="F266" s="478">
        <f>ROUND(E266*G266,0)</f>
        <v>6626</v>
      </c>
      <c r="G266" s="480">
        <v>15</v>
      </c>
      <c r="H266" s="480"/>
      <c r="I266" s="486"/>
      <c r="J266" s="478"/>
      <c r="K266" s="478"/>
      <c r="L266" s="478"/>
      <c r="M266" s="539">
        <f>F266+I266+K266</f>
        <v>6626</v>
      </c>
      <c r="N266" s="491"/>
    </row>
    <row r="267" spans="2:14" ht="12" thickBot="1" x14ac:dyDescent="0.25">
      <c r="B267" s="456"/>
      <c r="C267" s="531" t="s">
        <v>131</v>
      </c>
      <c r="D267" s="467"/>
      <c r="E267" s="467"/>
      <c r="F267" s="467"/>
      <c r="G267" s="467"/>
      <c r="H267" s="467"/>
      <c r="I267" s="467"/>
      <c r="J267" s="467"/>
      <c r="K267" s="467"/>
      <c r="L267" s="565"/>
      <c r="M267" s="555">
        <f>M264+M265+M266</f>
        <v>19878</v>
      </c>
      <c r="N267" s="485"/>
    </row>
    <row r="268" spans="2:14" x14ac:dyDescent="0.2">
      <c r="B268" s="504"/>
      <c r="C268" s="541"/>
      <c r="D268" s="506"/>
      <c r="E268" s="506"/>
      <c r="F268" s="506"/>
      <c r="G268" s="506"/>
      <c r="H268" s="506"/>
      <c r="I268" s="506"/>
      <c r="J268" s="506"/>
      <c r="K268" s="506"/>
      <c r="L268" s="542"/>
      <c r="M268" s="566"/>
    </row>
    <row r="269" spans="2:14" x14ac:dyDescent="0.2">
      <c r="B269" s="504"/>
      <c r="C269" s="541"/>
      <c r="D269" s="506"/>
      <c r="E269" s="506"/>
      <c r="F269" s="506"/>
      <c r="G269" s="506"/>
      <c r="H269" s="506"/>
      <c r="I269" s="506"/>
      <c r="J269" s="506"/>
      <c r="K269" s="506"/>
      <c r="L269" s="542"/>
      <c r="M269" s="566"/>
    </row>
    <row r="270" spans="2:14" x14ac:dyDescent="0.2">
      <c r="B270" s="504"/>
      <c r="C270" s="541"/>
      <c r="D270" s="506"/>
      <c r="E270" s="506"/>
      <c r="F270" s="506"/>
      <c r="G270" s="506"/>
      <c r="H270" s="506"/>
      <c r="I270" s="506"/>
      <c r="J270" s="506"/>
      <c r="K270" s="506"/>
      <c r="L270" s="542"/>
      <c r="M270" s="566"/>
    </row>
    <row r="271" spans="2:14" ht="12" thickBot="1" x14ac:dyDescent="0.25">
      <c r="B271" s="504"/>
      <c r="C271" s="541"/>
      <c r="D271" s="506"/>
      <c r="E271" s="506"/>
      <c r="F271" s="506"/>
      <c r="G271" s="506"/>
      <c r="H271" s="506"/>
      <c r="I271" s="506"/>
      <c r="J271" s="506"/>
      <c r="K271" s="506"/>
      <c r="L271" s="542"/>
      <c r="M271" s="566"/>
    </row>
    <row r="272" spans="2:14" ht="12.75" customHeight="1" x14ac:dyDescent="0.2">
      <c r="B272" s="718"/>
      <c r="C272" s="719"/>
      <c r="D272" s="704" t="s">
        <v>0</v>
      </c>
      <c r="E272" s="704"/>
      <c r="F272" s="704"/>
      <c r="G272" s="704"/>
      <c r="H272" s="704"/>
      <c r="I272" s="704"/>
      <c r="J272" s="704"/>
      <c r="K272" s="704"/>
      <c r="L272" s="704"/>
      <c r="M272" s="705"/>
      <c r="N272" s="474"/>
    </row>
    <row r="273" spans="2:14" ht="3.75" customHeight="1" x14ac:dyDescent="0.2">
      <c r="B273" s="720"/>
      <c r="C273" s="721"/>
      <c r="D273" s="706"/>
      <c r="E273" s="706"/>
      <c r="F273" s="706"/>
      <c r="G273" s="706"/>
      <c r="H273" s="706"/>
      <c r="I273" s="706"/>
      <c r="J273" s="706"/>
      <c r="K273" s="706"/>
      <c r="L273" s="706"/>
      <c r="M273" s="707"/>
      <c r="N273" s="475"/>
    </row>
    <row r="274" spans="2:14" ht="12.75" customHeight="1" x14ac:dyDescent="0.2">
      <c r="B274" s="720"/>
      <c r="C274" s="721"/>
      <c r="D274" s="708">
        <f>D259</f>
        <v>0</v>
      </c>
      <c r="E274" s="708"/>
      <c r="F274" s="708"/>
      <c r="G274" s="708"/>
      <c r="H274" s="708"/>
      <c r="I274" s="708"/>
      <c r="J274" s="708"/>
      <c r="K274" s="708"/>
      <c r="L274" s="708"/>
      <c r="M274" s="591"/>
      <c r="N274" s="475"/>
    </row>
    <row r="275" spans="2:14" ht="6" customHeight="1" thickBot="1" x14ac:dyDescent="0.25">
      <c r="B275" s="722"/>
      <c r="C275" s="723"/>
      <c r="D275" s="709"/>
      <c r="E275" s="709"/>
      <c r="F275" s="709"/>
      <c r="G275" s="709"/>
      <c r="H275" s="709"/>
      <c r="I275" s="709"/>
      <c r="J275" s="709"/>
      <c r="K275" s="709"/>
      <c r="L275" s="709"/>
      <c r="M275" s="593"/>
      <c r="N275" s="476"/>
    </row>
    <row r="276" spans="2:14" ht="24" customHeight="1" x14ac:dyDescent="0.2">
      <c r="B276" s="734" t="s">
        <v>2</v>
      </c>
      <c r="C276" s="736"/>
      <c r="D276" s="636" t="s">
        <v>172</v>
      </c>
      <c r="E276" s="712"/>
      <c r="F276" s="712"/>
      <c r="G276" s="712"/>
      <c r="H276" s="712"/>
      <c r="I276" s="712"/>
      <c r="J276" s="712"/>
      <c r="K276" s="712"/>
      <c r="L276" s="712"/>
      <c r="M276" s="637"/>
      <c r="N276" s="475"/>
    </row>
    <row r="277" spans="2:14" ht="3.75" customHeight="1" thickBot="1" x14ac:dyDescent="0.25">
      <c r="B277" s="733"/>
      <c r="C277" s="731"/>
      <c r="D277" s="592"/>
      <c r="E277" s="709"/>
      <c r="F277" s="709"/>
      <c r="G277" s="709"/>
      <c r="H277" s="709"/>
      <c r="I277" s="709"/>
      <c r="J277" s="709"/>
      <c r="K277" s="709"/>
      <c r="L277" s="709"/>
      <c r="M277" s="593"/>
      <c r="N277" s="476"/>
    </row>
    <row r="278" spans="2:14" ht="43.5" customHeight="1" thickBot="1" x14ac:dyDescent="0.25">
      <c r="B278" s="176" t="s">
        <v>11</v>
      </c>
      <c r="C278" s="456" t="s">
        <v>4</v>
      </c>
      <c r="D278" s="441" t="s">
        <v>13</v>
      </c>
      <c r="E278" s="463" t="s">
        <v>28</v>
      </c>
      <c r="F278" s="443" t="s">
        <v>136</v>
      </c>
      <c r="G278" s="443" t="s">
        <v>6</v>
      </c>
      <c r="H278" s="461" t="s">
        <v>7</v>
      </c>
      <c r="I278" s="461" t="s">
        <v>89</v>
      </c>
      <c r="J278" s="457" t="s">
        <v>8</v>
      </c>
      <c r="K278" s="445" t="s">
        <v>105</v>
      </c>
      <c r="L278" s="445" t="s">
        <v>215</v>
      </c>
      <c r="M278" s="443" t="s">
        <v>9</v>
      </c>
      <c r="N278" s="441" t="s">
        <v>10</v>
      </c>
    </row>
    <row r="279" spans="2:14" ht="29.25" customHeight="1" thickBot="1" x14ac:dyDescent="0.25">
      <c r="B279" s="456">
        <v>54</v>
      </c>
      <c r="C279" s="176" t="s">
        <v>170</v>
      </c>
      <c r="D279" s="250" t="s">
        <v>171</v>
      </c>
      <c r="E279" s="478">
        <v>400</v>
      </c>
      <c r="F279" s="478">
        <f>ROUND(E279*G279,0)</f>
        <v>6000</v>
      </c>
      <c r="G279" s="480">
        <v>15</v>
      </c>
      <c r="H279" s="480"/>
      <c r="I279" s="486"/>
      <c r="J279" s="478"/>
      <c r="K279" s="478"/>
      <c r="L279" s="486"/>
      <c r="M279" s="539">
        <f>F279+I279+K279</f>
        <v>6000</v>
      </c>
      <c r="N279" s="491"/>
    </row>
    <row r="280" spans="2:14" ht="15.75" customHeight="1" thickBot="1" x14ac:dyDescent="0.25">
      <c r="B280" s="513"/>
      <c r="C280" s="175" t="s">
        <v>129</v>
      </c>
      <c r="D280" s="737"/>
      <c r="E280" s="738"/>
      <c r="F280" s="738"/>
      <c r="G280" s="738"/>
      <c r="H280" s="738"/>
      <c r="I280" s="738"/>
      <c r="J280" s="738"/>
      <c r="K280" s="739"/>
      <c r="L280" s="514"/>
      <c r="M280" s="543">
        <f>M279</f>
        <v>6000</v>
      </c>
      <c r="N280" s="491"/>
    </row>
    <row r="281" spans="2:14" ht="15.75" customHeight="1" x14ac:dyDescent="0.2">
      <c r="C281" s="505"/>
      <c r="D281" s="470"/>
      <c r="E281" s="470"/>
      <c r="F281" s="470"/>
      <c r="G281" s="470"/>
      <c r="H281" s="470"/>
      <c r="I281" s="470"/>
      <c r="J281" s="470"/>
      <c r="K281" s="470"/>
      <c r="L281" s="516"/>
    </row>
    <row r="282" spans="2:14" ht="3" customHeight="1" thickBot="1" x14ac:dyDescent="0.25">
      <c r="C282" s="505"/>
      <c r="D282" s="470"/>
      <c r="E282" s="470"/>
      <c r="F282" s="470"/>
      <c r="G282" s="470"/>
      <c r="H282" s="470"/>
      <c r="I282" s="470"/>
      <c r="J282" s="470"/>
      <c r="K282" s="470"/>
      <c r="L282" s="516"/>
    </row>
    <row r="283" spans="2:14" ht="12" customHeight="1" x14ac:dyDescent="0.2">
      <c r="B283" s="718"/>
      <c r="C283" s="719"/>
      <c r="D283" s="704" t="s">
        <v>0</v>
      </c>
      <c r="E283" s="704"/>
      <c r="F283" s="704"/>
      <c r="G283" s="704"/>
      <c r="H283" s="704"/>
      <c r="I283" s="704"/>
      <c r="J283" s="704"/>
      <c r="K283" s="704"/>
      <c r="L283" s="704"/>
      <c r="M283" s="705"/>
      <c r="N283" s="474"/>
    </row>
    <row r="284" spans="2:14" ht="9.75" customHeight="1" x14ac:dyDescent="0.2">
      <c r="B284" s="720"/>
      <c r="C284" s="721"/>
      <c r="D284" s="706"/>
      <c r="E284" s="706"/>
      <c r="F284" s="706"/>
      <c r="G284" s="706"/>
      <c r="H284" s="706"/>
      <c r="I284" s="706"/>
      <c r="J284" s="706"/>
      <c r="K284" s="706"/>
      <c r="L284" s="706"/>
      <c r="M284" s="707"/>
      <c r="N284" s="475"/>
    </row>
    <row r="285" spans="2:14" ht="15.75" customHeight="1" x14ac:dyDescent="0.2">
      <c r="B285" s="720"/>
      <c r="C285" s="721"/>
      <c r="D285" s="708">
        <f>D274</f>
        <v>0</v>
      </c>
      <c r="E285" s="708"/>
      <c r="F285" s="708"/>
      <c r="G285" s="708"/>
      <c r="H285" s="708"/>
      <c r="I285" s="708"/>
      <c r="J285" s="708"/>
      <c r="K285" s="708"/>
      <c r="L285" s="708"/>
      <c r="M285" s="591"/>
      <c r="N285" s="475"/>
    </row>
    <row r="286" spans="2:14" ht="3.75" customHeight="1" thickBot="1" x14ac:dyDescent="0.25">
      <c r="B286" s="722"/>
      <c r="C286" s="723"/>
      <c r="D286" s="709"/>
      <c r="E286" s="709"/>
      <c r="F286" s="709"/>
      <c r="G286" s="709"/>
      <c r="H286" s="709"/>
      <c r="I286" s="709"/>
      <c r="J286" s="709"/>
      <c r="K286" s="709"/>
      <c r="L286" s="709"/>
      <c r="M286" s="593"/>
      <c r="N286" s="476"/>
    </row>
    <row r="287" spans="2:14" ht="15.75" customHeight="1" x14ac:dyDescent="0.2">
      <c r="B287" s="732" t="s">
        <v>2</v>
      </c>
      <c r="C287" s="729"/>
      <c r="D287" s="636" t="s">
        <v>3</v>
      </c>
      <c r="E287" s="712"/>
      <c r="F287" s="712"/>
      <c r="G287" s="712"/>
      <c r="H287" s="712"/>
      <c r="I287" s="712"/>
      <c r="J287" s="712"/>
      <c r="K287" s="712"/>
      <c r="L287" s="712"/>
      <c r="M287" s="637"/>
      <c r="N287" s="475"/>
    </row>
    <row r="288" spans="2:14" ht="5.25" customHeight="1" thickBot="1" x14ac:dyDescent="0.25">
      <c r="B288" s="733"/>
      <c r="C288" s="731"/>
      <c r="D288" s="592"/>
      <c r="E288" s="709"/>
      <c r="F288" s="709"/>
      <c r="G288" s="709"/>
      <c r="H288" s="709"/>
      <c r="I288" s="709"/>
      <c r="J288" s="709"/>
      <c r="K288" s="709"/>
      <c r="L288" s="709"/>
      <c r="M288" s="593"/>
      <c r="N288" s="476"/>
    </row>
    <row r="289" spans="2:14" ht="33.75" customHeight="1" thickBot="1" x14ac:dyDescent="0.25">
      <c r="B289" s="165" t="s">
        <v>11</v>
      </c>
      <c r="C289" s="458" t="s">
        <v>4</v>
      </c>
      <c r="D289" s="464" t="s">
        <v>13</v>
      </c>
      <c r="E289" s="465" t="s">
        <v>28</v>
      </c>
      <c r="F289" s="445" t="s">
        <v>5</v>
      </c>
      <c r="G289" s="445" t="s">
        <v>6</v>
      </c>
      <c r="H289" s="444" t="s">
        <v>7</v>
      </c>
      <c r="I289" s="457" t="s">
        <v>89</v>
      </c>
      <c r="J289" s="457" t="s">
        <v>8</v>
      </c>
      <c r="K289" s="445" t="s">
        <v>105</v>
      </c>
      <c r="L289" s="445" t="s">
        <v>215</v>
      </c>
      <c r="M289" s="445" t="s">
        <v>9</v>
      </c>
      <c r="N289" s="464" t="s">
        <v>10</v>
      </c>
    </row>
    <row r="290" spans="2:14" ht="15.75" customHeight="1" thickBot="1" x14ac:dyDescent="0.25">
      <c r="B290" s="546">
        <v>1</v>
      </c>
      <c r="C290" s="484" t="s">
        <v>12</v>
      </c>
      <c r="D290" s="547" t="s">
        <v>162</v>
      </c>
      <c r="E290" s="478">
        <f>10296.8/15</f>
        <v>686.45333333333326</v>
      </c>
      <c r="F290" s="486">
        <f>ROUND(E290*G290,0)</f>
        <v>10297</v>
      </c>
      <c r="G290" s="480">
        <v>15</v>
      </c>
      <c r="H290" s="480"/>
      <c r="I290" s="478"/>
      <c r="J290" s="486"/>
      <c r="K290" s="478"/>
      <c r="L290" s="486"/>
      <c r="M290" s="526">
        <f>F290+I290+K290</f>
        <v>10297</v>
      </c>
      <c r="N290" s="485"/>
    </row>
    <row r="291" spans="2:14" ht="15.75" customHeight="1" thickBot="1" x14ac:dyDescent="0.25">
      <c r="B291" s="546"/>
      <c r="C291" s="484" t="s">
        <v>129</v>
      </c>
      <c r="D291" s="517"/>
      <c r="E291" s="486"/>
      <c r="F291" s="486"/>
      <c r="G291" s="493"/>
      <c r="H291" s="493"/>
      <c r="I291" s="486"/>
      <c r="J291" s="486"/>
      <c r="K291" s="486"/>
      <c r="L291" s="486"/>
      <c r="M291" s="526">
        <f>M290</f>
        <v>10297</v>
      </c>
      <c r="N291" s="491"/>
    </row>
    <row r="292" spans="2:14" ht="15.75" customHeight="1" thickBot="1" x14ac:dyDescent="0.25">
      <c r="C292" s="505"/>
      <c r="D292" s="470"/>
      <c r="E292" s="470"/>
      <c r="F292" s="470"/>
      <c r="G292" s="470"/>
      <c r="H292" s="470"/>
      <c r="I292" s="470"/>
      <c r="J292" s="470"/>
      <c r="K292" s="470"/>
      <c r="L292" s="516"/>
    </row>
    <row r="293" spans="2:14" ht="15.75" customHeight="1" x14ac:dyDescent="0.2">
      <c r="B293" s="718"/>
      <c r="C293" s="719"/>
      <c r="D293" s="704" t="s">
        <v>0</v>
      </c>
      <c r="E293" s="704"/>
      <c r="F293" s="704"/>
      <c r="G293" s="704"/>
      <c r="H293" s="704"/>
      <c r="I293" s="704"/>
      <c r="J293" s="704"/>
      <c r="K293" s="704"/>
      <c r="L293" s="704"/>
      <c r="M293" s="705"/>
      <c r="N293" s="474"/>
    </row>
    <row r="294" spans="2:14" ht="15.75" customHeight="1" x14ac:dyDescent="0.2">
      <c r="B294" s="720"/>
      <c r="C294" s="721"/>
      <c r="D294" s="706"/>
      <c r="E294" s="706"/>
      <c r="F294" s="706"/>
      <c r="G294" s="706"/>
      <c r="H294" s="706"/>
      <c r="I294" s="706"/>
      <c r="J294" s="706"/>
      <c r="K294" s="706"/>
      <c r="L294" s="706"/>
      <c r="M294" s="707"/>
      <c r="N294" s="475"/>
    </row>
    <row r="295" spans="2:14" ht="15.75" customHeight="1" x14ac:dyDescent="0.2">
      <c r="B295" s="720"/>
      <c r="C295" s="721"/>
      <c r="D295" s="708">
        <f>D285</f>
        <v>0</v>
      </c>
      <c r="E295" s="708"/>
      <c r="F295" s="708"/>
      <c r="G295" s="708"/>
      <c r="H295" s="708"/>
      <c r="I295" s="708"/>
      <c r="J295" s="708"/>
      <c r="K295" s="708"/>
      <c r="L295" s="708"/>
      <c r="M295" s="591"/>
      <c r="N295" s="475"/>
    </row>
    <row r="296" spans="2:14" ht="3.75" customHeight="1" thickBot="1" x14ac:dyDescent="0.25">
      <c r="B296" s="722"/>
      <c r="C296" s="723"/>
      <c r="D296" s="709"/>
      <c r="E296" s="709"/>
      <c r="F296" s="709"/>
      <c r="G296" s="709"/>
      <c r="H296" s="709"/>
      <c r="I296" s="709"/>
      <c r="J296" s="709"/>
      <c r="K296" s="709"/>
      <c r="L296" s="709"/>
      <c r="M296" s="593"/>
      <c r="N296" s="476"/>
    </row>
    <row r="297" spans="2:14" ht="15.75" customHeight="1" x14ac:dyDescent="0.2">
      <c r="B297" s="732" t="s">
        <v>2</v>
      </c>
      <c r="C297" s="729"/>
      <c r="D297" s="636" t="s">
        <v>231</v>
      </c>
      <c r="E297" s="712"/>
      <c r="F297" s="712"/>
      <c r="G297" s="712"/>
      <c r="H297" s="712"/>
      <c r="I297" s="712"/>
      <c r="J297" s="712"/>
      <c r="K297" s="712"/>
      <c r="L297" s="712"/>
      <c r="M297" s="637"/>
      <c r="N297" s="475"/>
    </row>
    <row r="298" spans="2:14" ht="5.25" customHeight="1" thickBot="1" x14ac:dyDescent="0.25">
      <c r="B298" s="733"/>
      <c r="C298" s="731"/>
      <c r="D298" s="592"/>
      <c r="E298" s="709"/>
      <c r="F298" s="709"/>
      <c r="G298" s="709"/>
      <c r="H298" s="709"/>
      <c r="I298" s="709"/>
      <c r="J298" s="709"/>
      <c r="K298" s="709"/>
      <c r="L298" s="709"/>
      <c r="M298" s="593"/>
      <c r="N298" s="476"/>
    </row>
    <row r="299" spans="2:14" ht="33.75" customHeight="1" thickBot="1" x14ac:dyDescent="0.25">
      <c r="B299" s="165" t="s">
        <v>11</v>
      </c>
      <c r="C299" s="458" t="s">
        <v>4</v>
      </c>
      <c r="D299" s="464" t="s">
        <v>13</v>
      </c>
      <c r="E299" s="465" t="s">
        <v>28</v>
      </c>
      <c r="F299" s="445" t="s">
        <v>5</v>
      </c>
      <c r="G299" s="445" t="s">
        <v>6</v>
      </c>
      <c r="H299" s="444" t="s">
        <v>7</v>
      </c>
      <c r="I299" s="457" t="s">
        <v>89</v>
      </c>
      <c r="J299" s="457" t="s">
        <v>8</v>
      </c>
      <c r="K299" s="445" t="s">
        <v>105</v>
      </c>
      <c r="L299" s="445" t="s">
        <v>215</v>
      </c>
      <c r="M299" s="445" t="s">
        <v>9</v>
      </c>
      <c r="N299" s="464" t="s">
        <v>10</v>
      </c>
    </row>
    <row r="300" spans="2:14" ht="18" customHeight="1" thickBot="1" x14ac:dyDescent="0.25">
      <c r="B300" s="546">
        <v>55</v>
      </c>
      <c r="C300" s="484" t="s">
        <v>256</v>
      </c>
      <c r="D300" s="563" t="s">
        <v>117</v>
      </c>
      <c r="E300" s="478">
        <v>287.13</v>
      </c>
      <c r="F300" s="486">
        <f>ROUND(E300*G300,0)</f>
        <v>3446</v>
      </c>
      <c r="G300" s="480">
        <v>12</v>
      </c>
      <c r="H300" s="480"/>
      <c r="I300" s="478"/>
      <c r="J300" s="486"/>
      <c r="K300" s="478"/>
      <c r="L300" s="486"/>
      <c r="M300" s="526">
        <f>F300+I300+K300</f>
        <v>3446</v>
      </c>
      <c r="N300" s="485"/>
    </row>
    <row r="301" spans="2:14" ht="21.75" customHeight="1" thickBot="1" x14ac:dyDescent="0.25">
      <c r="B301" s="546">
        <v>57</v>
      </c>
      <c r="C301" s="484" t="s">
        <v>258</v>
      </c>
      <c r="D301" s="563" t="s">
        <v>117</v>
      </c>
      <c r="E301" s="478">
        <v>287.13</v>
      </c>
      <c r="F301" s="486">
        <f>ROUND(E301*G301,0)</f>
        <v>4307</v>
      </c>
      <c r="G301" s="480">
        <v>15</v>
      </c>
      <c r="H301" s="480"/>
      <c r="I301" s="478"/>
      <c r="J301" s="486"/>
      <c r="K301" s="478"/>
      <c r="L301" s="486"/>
      <c r="M301" s="526">
        <f>F301+I301+K301</f>
        <v>4307</v>
      </c>
      <c r="N301" s="491"/>
    </row>
    <row r="302" spans="2:14" ht="15.75" customHeight="1" thickBot="1" x14ac:dyDescent="0.25">
      <c r="B302" s="546"/>
      <c r="C302" s="484" t="s">
        <v>129</v>
      </c>
      <c r="D302" s="517"/>
      <c r="E302" s="486"/>
      <c r="F302" s="486"/>
      <c r="G302" s="493"/>
      <c r="H302" s="493"/>
      <c r="I302" s="486"/>
      <c r="J302" s="486"/>
      <c r="K302" s="486"/>
      <c r="L302" s="486"/>
      <c r="M302" s="526">
        <f>M300+M301</f>
        <v>7753</v>
      </c>
      <c r="N302" s="491"/>
    </row>
    <row r="303" spans="2:14" ht="15.75" customHeight="1" thickBot="1" x14ac:dyDescent="0.25">
      <c r="B303" s="470"/>
      <c r="C303" s="471"/>
      <c r="E303" s="472"/>
      <c r="F303" s="472"/>
      <c r="G303" s="470"/>
      <c r="H303" s="470"/>
      <c r="I303" s="472"/>
      <c r="J303" s="472"/>
      <c r="K303" s="472"/>
      <c r="L303" s="472"/>
      <c r="M303" s="473"/>
    </row>
    <row r="304" spans="2:14" ht="15.75" customHeight="1" x14ac:dyDescent="0.2">
      <c r="B304" s="718"/>
      <c r="C304" s="719"/>
      <c r="D304" s="704" t="s">
        <v>0</v>
      </c>
      <c r="E304" s="704"/>
      <c r="F304" s="704"/>
      <c r="G304" s="704"/>
      <c r="H304" s="704"/>
      <c r="I304" s="704"/>
      <c r="J304" s="704"/>
      <c r="K304" s="704"/>
      <c r="L304" s="704"/>
      <c r="M304" s="705"/>
      <c r="N304" s="474"/>
    </row>
    <row r="305" spans="2:14" ht="9" customHeight="1" x14ac:dyDescent="0.2">
      <c r="B305" s="720"/>
      <c r="C305" s="721"/>
      <c r="D305" s="706"/>
      <c r="E305" s="706"/>
      <c r="F305" s="706"/>
      <c r="G305" s="706"/>
      <c r="H305" s="706"/>
      <c r="I305" s="706"/>
      <c r="J305" s="706"/>
      <c r="K305" s="706"/>
      <c r="L305" s="706"/>
      <c r="M305" s="707"/>
      <c r="N305" s="475"/>
    </row>
    <row r="306" spans="2:14" ht="15.75" customHeight="1" x14ac:dyDescent="0.2">
      <c r="B306" s="720"/>
      <c r="C306" s="721"/>
      <c r="D306" s="708">
        <f>D295</f>
        <v>0</v>
      </c>
      <c r="E306" s="708"/>
      <c r="F306" s="708"/>
      <c r="G306" s="708"/>
      <c r="H306" s="708"/>
      <c r="I306" s="708"/>
      <c r="J306" s="708"/>
      <c r="K306" s="708"/>
      <c r="L306" s="708"/>
      <c r="M306" s="591"/>
      <c r="N306" s="475"/>
    </row>
    <row r="307" spans="2:14" ht="3.75" customHeight="1" thickBot="1" x14ac:dyDescent="0.25">
      <c r="B307" s="722"/>
      <c r="C307" s="723"/>
      <c r="D307" s="709"/>
      <c r="E307" s="709"/>
      <c r="F307" s="709"/>
      <c r="G307" s="709"/>
      <c r="H307" s="709"/>
      <c r="I307" s="709"/>
      <c r="J307" s="709"/>
      <c r="K307" s="709"/>
      <c r="L307" s="709"/>
      <c r="M307" s="593"/>
      <c r="N307" s="476"/>
    </row>
    <row r="308" spans="2:14" ht="15.75" customHeight="1" x14ac:dyDescent="0.2">
      <c r="B308" s="732" t="s">
        <v>2</v>
      </c>
      <c r="C308" s="729"/>
      <c r="D308" s="636" t="s">
        <v>84</v>
      </c>
      <c r="E308" s="712"/>
      <c r="F308" s="712"/>
      <c r="G308" s="712"/>
      <c r="H308" s="712"/>
      <c r="I308" s="712"/>
      <c r="J308" s="712"/>
      <c r="K308" s="712"/>
      <c r="L308" s="712"/>
      <c r="M308" s="637"/>
      <c r="N308" s="475"/>
    </row>
    <row r="309" spans="2:14" ht="5.25" customHeight="1" thickBot="1" x14ac:dyDescent="0.25">
      <c r="B309" s="733"/>
      <c r="C309" s="731"/>
      <c r="D309" s="592"/>
      <c r="E309" s="709"/>
      <c r="F309" s="709"/>
      <c r="G309" s="709"/>
      <c r="H309" s="709"/>
      <c r="I309" s="709"/>
      <c r="J309" s="709"/>
      <c r="K309" s="709"/>
      <c r="L309" s="709"/>
      <c r="M309" s="593"/>
      <c r="N309" s="476"/>
    </row>
    <row r="310" spans="2:14" ht="33.75" customHeight="1" thickBot="1" x14ac:dyDescent="0.25">
      <c r="B310" s="165" t="s">
        <v>11</v>
      </c>
      <c r="C310" s="458" t="s">
        <v>4</v>
      </c>
      <c r="D310" s="464" t="s">
        <v>13</v>
      </c>
      <c r="E310" s="465" t="s">
        <v>28</v>
      </c>
      <c r="F310" s="445" t="s">
        <v>5</v>
      </c>
      <c r="G310" s="445" t="s">
        <v>6</v>
      </c>
      <c r="H310" s="444" t="s">
        <v>7</v>
      </c>
      <c r="I310" s="457" t="s">
        <v>89</v>
      </c>
      <c r="J310" s="457" t="s">
        <v>8</v>
      </c>
      <c r="K310" s="445" t="s">
        <v>105</v>
      </c>
      <c r="L310" s="445" t="s">
        <v>215</v>
      </c>
      <c r="M310" s="445" t="s">
        <v>9</v>
      </c>
      <c r="N310" s="464" t="s">
        <v>10</v>
      </c>
    </row>
    <row r="311" spans="2:14" ht="24" customHeight="1" thickBot="1" x14ac:dyDescent="0.25">
      <c r="B311" s="546">
        <v>56</v>
      </c>
      <c r="C311" s="175" t="s">
        <v>257</v>
      </c>
      <c r="D311" s="563" t="s">
        <v>117</v>
      </c>
      <c r="E311" s="478">
        <v>375.66</v>
      </c>
      <c r="F311" s="486">
        <f>ROUND(E311*G311,0)</f>
        <v>5635</v>
      </c>
      <c r="G311" s="480">
        <v>15</v>
      </c>
      <c r="H311" s="480"/>
      <c r="I311" s="478"/>
      <c r="J311" s="486"/>
      <c r="K311" s="478"/>
      <c r="L311" s="486"/>
      <c r="M311" s="526">
        <f>F311+I311+K311</f>
        <v>5635</v>
      </c>
      <c r="N311" s="491"/>
    </row>
    <row r="312" spans="2:14" ht="15.75" customHeight="1" thickBot="1" x14ac:dyDescent="0.25">
      <c r="B312" s="546"/>
      <c r="C312" s="484" t="s">
        <v>129</v>
      </c>
      <c r="D312" s="517"/>
      <c r="E312" s="486"/>
      <c r="F312" s="486"/>
      <c r="G312" s="493"/>
      <c r="H312" s="493"/>
      <c r="I312" s="486"/>
      <c r="J312" s="486"/>
      <c r="K312" s="486"/>
      <c r="L312" s="486"/>
      <c r="M312" s="526">
        <f>M311</f>
        <v>5635</v>
      </c>
      <c r="N312" s="491"/>
    </row>
    <row r="313" spans="2:14" ht="15.75" customHeight="1" thickBot="1" x14ac:dyDescent="0.25">
      <c r="B313" s="470"/>
      <c r="C313" s="471"/>
      <c r="E313" s="472"/>
      <c r="F313" s="472"/>
      <c r="G313" s="470"/>
      <c r="H313" s="470"/>
      <c r="I313" s="472"/>
      <c r="J313" s="472"/>
      <c r="K313" s="472"/>
      <c r="L313" s="472"/>
      <c r="M313" s="473"/>
    </row>
    <row r="314" spans="2:14" ht="15.75" customHeight="1" x14ac:dyDescent="0.2">
      <c r="B314" s="718"/>
      <c r="C314" s="719"/>
      <c r="D314" s="704" t="s">
        <v>0</v>
      </c>
      <c r="E314" s="704"/>
      <c r="F314" s="704"/>
      <c r="G314" s="704"/>
      <c r="H314" s="704"/>
      <c r="I314" s="704"/>
      <c r="J314" s="704"/>
      <c r="K314" s="704"/>
      <c r="L314" s="704"/>
      <c r="M314" s="705"/>
      <c r="N314" s="474"/>
    </row>
    <row r="315" spans="2:14" ht="15.75" customHeight="1" x14ac:dyDescent="0.2">
      <c r="B315" s="720"/>
      <c r="C315" s="721"/>
      <c r="D315" s="706"/>
      <c r="E315" s="706"/>
      <c r="F315" s="706"/>
      <c r="G315" s="706"/>
      <c r="H315" s="706"/>
      <c r="I315" s="706"/>
      <c r="J315" s="706"/>
      <c r="K315" s="706"/>
      <c r="L315" s="706"/>
      <c r="M315" s="707"/>
      <c r="N315" s="475"/>
    </row>
    <row r="316" spans="2:14" ht="15.75" customHeight="1" x14ac:dyDescent="0.2">
      <c r="B316" s="720"/>
      <c r="C316" s="721"/>
      <c r="D316" s="708">
        <f>D295</f>
        <v>0</v>
      </c>
      <c r="E316" s="708"/>
      <c r="F316" s="708"/>
      <c r="G316" s="708"/>
      <c r="H316" s="708"/>
      <c r="I316" s="708"/>
      <c r="J316" s="708"/>
      <c r="K316" s="708"/>
      <c r="L316" s="708"/>
      <c r="M316" s="591"/>
      <c r="N316" s="475"/>
    </row>
    <row r="317" spans="2:14" ht="3.75" customHeight="1" thickBot="1" x14ac:dyDescent="0.25">
      <c r="B317" s="722"/>
      <c r="C317" s="723"/>
      <c r="D317" s="709"/>
      <c r="E317" s="709"/>
      <c r="F317" s="709"/>
      <c r="G317" s="709"/>
      <c r="H317" s="709"/>
      <c r="I317" s="709"/>
      <c r="J317" s="709"/>
      <c r="K317" s="709"/>
      <c r="L317" s="709"/>
      <c r="M317" s="593"/>
      <c r="N317" s="476"/>
    </row>
    <row r="318" spans="2:14" ht="15.75" customHeight="1" x14ac:dyDescent="0.2">
      <c r="B318" s="732" t="s">
        <v>2</v>
      </c>
      <c r="C318" s="729"/>
      <c r="D318" s="636" t="s">
        <v>233</v>
      </c>
      <c r="E318" s="712"/>
      <c r="F318" s="712"/>
      <c r="G318" s="712"/>
      <c r="H318" s="712"/>
      <c r="I318" s="712"/>
      <c r="J318" s="712"/>
      <c r="K318" s="712"/>
      <c r="L318" s="712"/>
      <c r="M318" s="637"/>
      <c r="N318" s="475"/>
    </row>
    <row r="319" spans="2:14" ht="5.25" customHeight="1" thickBot="1" x14ac:dyDescent="0.25">
      <c r="B319" s="733"/>
      <c r="C319" s="731"/>
      <c r="D319" s="592"/>
      <c r="E319" s="709"/>
      <c r="F319" s="709"/>
      <c r="G319" s="709"/>
      <c r="H319" s="709"/>
      <c r="I319" s="709"/>
      <c r="J319" s="709"/>
      <c r="K319" s="709"/>
      <c r="L319" s="709"/>
      <c r="M319" s="593"/>
      <c r="N319" s="476"/>
    </row>
    <row r="320" spans="2:14" ht="33.75" customHeight="1" thickBot="1" x14ac:dyDescent="0.25">
      <c r="B320" s="165" t="s">
        <v>11</v>
      </c>
      <c r="C320" s="458" t="s">
        <v>4</v>
      </c>
      <c r="D320" s="464" t="s">
        <v>13</v>
      </c>
      <c r="E320" s="465" t="s">
        <v>28</v>
      </c>
      <c r="F320" s="445" t="s">
        <v>5</v>
      </c>
      <c r="G320" s="445" t="s">
        <v>6</v>
      </c>
      <c r="H320" s="444" t="s">
        <v>7</v>
      </c>
      <c r="I320" s="457" t="s">
        <v>89</v>
      </c>
      <c r="J320" s="457" t="s">
        <v>8</v>
      </c>
      <c r="K320" s="445" t="s">
        <v>105</v>
      </c>
      <c r="L320" s="445" t="s">
        <v>215</v>
      </c>
      <c r="M320" s="445" t="s">
        <v>9</v>
      </c>
      <c r="N320" s="464" t="s">
        <v>10</v>
      </c>
    </row>
    <row r="321" spans="2:14" ht="16.5" customHeight="1" thickBot="1" x14ac:dyDescent="0.25">
      <c r="B321" s="546">
        <v>58</v>
      </c>
      <c r="C321" s="484" t="s">
        <v>234</v>
      </c>
      <c r="D321" s="547" t="s">
        <v>236</v>
      </c>
      <c r="E321" s="443">
        <v>319.2</v>
      </c>
      <c r="F321" s="478">
        <f>ROUND(E321*G321,0)</f>
        <v>4788</v>
      </c>
      <c r="G321" s="509">
        <v>15</v>
      </c>
      <c r="H321" s="480">
        <v>0</v>
      </c>
      <c r="I321" s="481">
        <f>ROUND((E321/4)*H321,0)</f>
        <v>0</v>
      </c>
      <c r="J321" s="478"/>
      <c r="K321" s="478"/>
      <c r="L321" s="486"/>
      <c r="M321" s="508">
        <f>F321+I321+K321</f>
        <v>4788</v>
      </c>
      <c r="N321" s="485"/>
    </row>
    <row r="322" spans="2:14" ht="16.5" customHeight="1" thickBot="1" x14ac:dyDescent="0.25">
      <c r="B322" s="546"/>
      <c r="C322" s="484" t="s">
        <v>129</v>
      </c>
      <c r="D322" s="517"/>
      <c r="E322" s="486"/>
      <c r="F322" s="486"/>
      <c r="G322" s="493"/>
      <c r="H322" s="493"/>
      <c r="I322" s="486"/>
      <c r="J322" s="486"/>
      <c r="K322" s="486"/>
      <c r="L322" s="486"/>
      <c r="M322" s="526">
        <f>M321</f>
        <v>4788</v>
      </c>
      <c r="N322" s="491"/>
    </row>
    <row r="323" spans="2:14" ht="15.75" customHeight="1" thickBot="1" x14ac:dyDescent="0.25">
      <c r="B323" s="470"/>
      <c r="C323" s="471"/>
      <c r="E323" s="472"/>
      <c r="F323" s="472"/>
      <c r="G323" s="470"/>
      <c r="H323" s="470"/>
      <c r="I323" s="472"/>
      <c r="J323" s="472"/>
      <c r="K323" s="472"/>
      <c r="L323" s="472"/>
      <c r="M323" s="473"/>
    </row>
    <row r="324" spans="2:14" ht="17.25" customHeight="1" x14ac:dyDescent="0.2">
      <c r="B324" s="718"/>
      <c r="C324" s="719"/>
      <c r="D324" s="755" t="s">
        <v>0</v>
      </c>
      <c r="E324" s="755"/>
      <c r="F324" s="755"/>
      <c r="G324" s="755"/>
      <c r="H324" s="755"/>
      <c r="I324" s="755"/>
      <c r="J324" s="755"/>
      <c r="K324" s="755"/>
      <c r="L324" s="755"/>
      <c r="M324" s="756"/>
      <c r="N324" s="474"/>
    </row>
    <row r="325" spans="2:14" ht="8.25" customHeight="1" x14ac:dyDescent="0.2">
      <c r="B325" s="720"/>
      <c r="C325" s="721"/>
      <c r="D325" s="757"/>
      <c r="E325" s="757"/>
      <c r="F325" s="757"/>
      <c r="G325" s="757"/>
      <c r="H325" s="757"/>
      <c r="I325" s="757"/>
      <c r="J325" s="757"/>
      <c r="K325" s="757"/>
      <c r="L325" s="757"/>
      <c r="M325" s="758"/>
      <c r="N325" s="475"/>
    </row>
    <row r="326" spans="2:14" ht="15" customHeight="1" x14ac:dyDescent="0.2">
      <c r="B326" s="720"/>
      <c r="C326" s="721"/>
      <c r="D326" s="708">
        <f>D274</f>
        <v>0</v>
      </c>
      <c r="E326" s="708"/>
      <c r="F326" s="708"/>
      <c r="G326" s="708"/>
      <c r="H326" s="708"/>
      <c r="I326" s="708"/>
      <c r="J326" s="708"/>
      <c r="K326" s="708"/>
      <c r="L326" s="708"/>
      <c r="M326" s="591"/>
      <c r="N326" s="475"/>
    </row>
    <row r="327" spans="2:14" ht="8.25" customHeight="1" thickBot="1" x14ac:dyDescent="0.25">
      <c r="B327" s="722"/>
      <c r="C327" s="723"/>
      <c r="D327" s="709"/>
      <c r="E327" s="709"/>
      <c r="F327" s="709"/>
      <c r="G327" s="709"/>
      <c r="H327" s="709"/>
      <c r="I327" s="709"/>
      <c r="J327" s="709"/>
      <c r="K327" s="709"/>
      <c r="L327" s="709"/>
      <c r="M327" s="593"/>
      <c r="N327" s="476"/>
    </row>
    <row r="328" spans="2:14" ht="15.75" customHeight="1" x14ac:dyDescent="0.2">
      <c r="B328" s="734" t="s">
        <v>2</v>
      </c>
      <c r="C328" s="736"/>
      <c r="D328" s="636" t="s">
        <v>176</v>
      </c>
      <c r="E328" s="712"/>
      <c r="F328" s="712"/>
      <c r="G328" s="712"/>
      <c r="H328" s="712"/>
      <c r="I328" s="712"/>
      <c r="J328" s="712"/>
      <c r="K328" s="712"/>
      <c r="L328" s="712"/>
      <c r="M328" s="637"/>
      <c r="N328" s="475"/>
    </row>
    <row r="329" spans="2:14" ht="12" customHeight="1" thickBot="1" x14ac:dyDescent="0.25">
      <c r="B329" s="733"/>
      <c r="C329" s="731"/>
      <c r="D329" s="592"/>
      <c r="E329" s="709"/>
      <c r="F329" s="709"/>
      <c r="G329" s="709"/>
      <c r="H329" s="709"/>
      <c r="I329" s="709"/>
      <c r="J329" s="709"/>
      <c r="K329" s="709"/>
      <c r="L329" s="709"/>
      <c r="M329" s="593"/>
      <c r="N329" s="476"/>
    </row>
    <row r="330" spans="2:14" ht="39.75" customHeight="1" thickBot="1" x14ac:dyDescent="0.25">
      <c r="B330" s="176" t="s">
        <v>11</v>
      </c>
      <c r="C330" s="456" t="s">
        <v>4</v>
      </c>
      <c r="D330" s="441" t="s">
        <v>13</v>
      </c>
      <c r="E330" s="463" t="s">
        <v>28</v>
      </c>
      <c r="F330" s="443" t="s">
        <v>136</v>
      </c>
      <c r="G330" s="443" t="s">
        <v>6</v>
      </c>
      <c r="H330" s="461" t="s">
        <v>7</v>
      </c>
      <c r="I330" s="461" t="s">
        <v>89</v>
      </c>
      <c r="J330" s="457" t="s">
        <v>8</v>
      </c>
      <c r="K330" s="445" t="s">
        <v>105</v>
      </c>
      <c r="L330" s="445" t="s">
        <v>215</v>
      </c>
      <c r="M330" s="443" t="s">
        <v>9</v>
      </c>
      <c r="N330" s="441" t="s">
        <v>10</v>
      </c>
    </row>
    <row r="331" spans="2:14" ht="38.25" customHeight="1" thickBot="1" x14ac:dyDescent="0.25">
      <c r="B331" s="456">
        <v>60</v>
      </c>
      <c r="C331" s="176" t="s">
        <v>174</v>
      </c>
      <c r="D331" s="250" t="s">
        <v>175</v>
      </c>
      <c r="E331" s="478">
        <v>260.43</v>
      </c>
      <c r="F331" s="478">
        <f>ROUND(E331*G331,0)</f>
        <v>3906</v>
      </c>
      <c r="G331" s="480">
        <v>15</v>
      </c>
      <c r="H331" s="480"/>
      <c r="I331" s="486"/>
      <c r="J331" s="498">
        <v>1</v>
      </c>
      <c r="K331" s="508">
        <f>ROUND((E331*2)*J331,0)</f>
        <v>521</v>
      </c>
      <c r="L331" s="508"/>
      <c r="M331" s="539">
        <f>F331+I331+K331</f>
        <v>4427</v>
      </c>
      <c r="N331" s="491"/>
    </row>
    <row r="332" spans="2:14" ht="12" thickBot="1" x14ac:dyDescent="0.25">
      <c r="B332" s="513"/>
      <c r="C332" s="175" t="s">
        <v>129</v>
      </c>
      <c r="D332" s="737"/>
      <c r="E332" s="738"/>
      <c r="F332" s="738"/>
      <c r="G332" s="738"/>
      <c r="H332" s="738"/>
      <c r="I332" s="738"/>
      <c r="J332" s="738"/>
      <c r="K332" s="739"/>
      <c r="L332" s="514"/>
      <c r="M332" s="543">
        <f>M331</f>
        <v>4427</v>
      </c>
      <c r="N332" s="491"/>
    </row>
    <row r="333" spans="2:14" ht="12" thickBot="1" x14ac:dyDescent="0.25">
      <c r="B333" s="504"/>
      <c r="C333" s="541"/>
      <c r="D333" s="506"/>
      <c r="E333" s="506"/>
      <c r="F333" s="506"/>
      <c r="G333" s="506"/>
      <c r="H333" s="506"/>
      <c r="I333" s="506"/>
      <c r="J333" s="506"/>
      <c r="K333" s="506"/>
      <c r="L333" s="506"/>
      <c r="M333" s="542"/>
    </row>
    <row r="334" spans="2:14" ht="15" customHeight="1" thickBot="1" x14ac:dyDescent="0.25">
      <c r="B334" s="513"/>
      <c r="C334" s="484" t="s">
        <v>108</v>
      </c>
      <c r="D334" s="513"/>
      <c r="E334" s="548"/>
      <c r="F334" s="548">
        <f>SUM(F1:F333)</f>
        <v>319995</v>
      </c>
      <c r="G334" s="548"/>
      <c r="H334" s="549"/>
      <c r="I334" s="548">
        <f>SUM(I1:I333)</f>
        <v>13287</v>
      </c>
      <c r="J334" s="550">
        <f>SUM(J1:J333)</f>
        <v>7</v>
      </c>
      <c r="K334" s="548">
        <f>SUM(K1:K333)</f>
        <v>4209</v>
      </c>
      <c r="L334" s="548">
        <f>SUM(L10:L331)</f>
        <v>1000</v>
      </c>
      <c r="M334" s="555">
        <f>M332+M291+M280+M255+M244+M227+M215+M198+M188+M169+M157+M140+M128+M112+M102+M74+M42+M20+M322+M302+M267+M312</f>
        <v>336491</v>
      </c>
      <c r="N334" s="485"/>
    </row>
    <row r="335" spans="2:14" ht="15" customHeight="1" x14ac:dyDescent="0.2">
      <c r="C335" s="471"/>
      <c r="E335" s="510"/>
      <c r="F335" s="510"/>
      <c r="G335" s="510"/>
      <c r="H335" s="551"/>
      <c r="I335" s="510"/>
      <c r="J335" s="552"/>
      <c r="K335" s="510"/>
      <c r="L335" s="510"/>
    </row>
    <row r="336" spans="2:14" ht="15" customHeight="1" x14ac:dyDescent="0.2">
      <c r="C336" s="471"/>
      <c r="E336" s="510"/>
      <c r="F336" s="510"/>
      <c r="G336" s="510"/>
      <c r="H336" s="551"/>
      <c r="I336" s="510"/>
      <c r="J336" s="552"/>
      <c r="K336" s="510"/>
      <c r="L336" s="510"/>
    </row>
    <row r="337" spans="3:13" ht="15.75" customHeight="1" x14ac:dyDescent="0.2">
      <c r="C337" s="471" t="s">
        <v>125</v>
      </c>
      <c r="D337" s="553">
        <f>F334</f>
        <v>319995</v>
      </c>
      <c r="F337" s="518"/>
    </row>
    <row r="338" spans="3:13" ht="18.75" customHeight="1" x14ac:dyDescent="0.2">
      <c r="C338" s="471" t="s">
        <v>7</v>
      </c>
      <c r="D338" s="553">
        <f>I334</f>
        <v>13287</v>
      </c>
      <c r="J338" s="469">
        <v>0</v>
      </c>
      <c r="L338" s="516"/>
      <c r="M338" s="510"/>
    </row>
    <row r="339" spans="3:13" ht="15.75" customHeight="1" x14ac:dyDescent="0.2">
      <c r="C339" s="471" t="s">
        <v>126</v>
      </c>
      <c r="D339" s="553">
        <f>K334</f>
        <v>4209</v>
      </c>
      <c r="L339" s="516"/>
      <c r="M339" s="564">
        <f>M334</f>
        <v>336491</v>
      </c>
    </row>
    <row r="340" spans="3:13" ht="15" customHeight="1" x14ac:dyDescent="0.2">
      <c r="C340" s="471" t="s">
        <v>215</v>
      </c>
      <c r="D340" s="553">
        <f>L334</f>
        <v>1000</v>
      </c>
    </row>
    <row r="341" spans="3:13" ht="15.75" customHeight="1" x14ac:dyDescent="0.2">
      <c r="C341" s="471" t="s">
        <v>127</v>
      </c>
      <c r="D341" s="553">
        <f>D339+D338+D337-D340</f>
        <v>336491</v>
      </c>
    </row>
    <row r="343" spans="3:13" x14ac:dyDescent="0.2">
      <c r="F343" s="510"/>
    </row>
    <row r="344" spans="3:13" x14ac:dyDescent="0.2">
      <c r="F344" s="510"/>
    </row>
    <row r="345" spans="3:13" x14ac:dyDescent="0.2">
      <c r="M345" s="469" t="s">
        <v>137</v>
      </c>
    </row>
    <row r="350" spans="3:13" x14ac:dyDescent="0.2">
      <c r="F350" s="554"/>
    </row>
    <row r="396" ht="15" customHeight="1" x14ac:dyDescent="0.2"/>
    <row r="397" ht="15" customHeight="1" x14ac:dyDescent="0.2"/>
    <row r="398" ht="15" customHeight="1" x14ac:dyDescent="0.2"/>
    <row r="399" ht="15.75" customHeight="1" x14ac:dyDescent="0.2"/>
    <row r="400" ht="15" customHeight="1" x14ac:dyDescent="0.2"/>
    <row r="401" ht="43.5" customHeight="1" x14ac:dyDescent="0.2"/>
    <row r="402" ht="25.5" customHeight="1" x14ac:dyDescent="0.2"/>
    <row r="412" ht="15" customHeight="1" x14ac:dyDescent="0.2"/>
    <row r="413" ht="15.75" customHeight="1" x14ac:dyDescent="0.2"/>
  </sheetData>
  <mergeCells count="124">
    <mergeCell ref="B328:C329"/>
    <mergeCell ref="D328:M329"/>
    <mergeCell ref="D332:K332"/>
    <mergeCell ref="B304:C307"/>
    <mergeCell ref="D304:M305"/>
    <mergeCell ref="D306:M307"/>
    <mergeCell ref="B308:C309"/>
    <mergeCell ref="D308:M309"/>
    <mergeCell ref="B324:C327"/>
    <mergeCell ref="D324:M325"/>
    <mergeCell ref="D326:M327"/>
    <mergeCell ref="B314:C317"/>
    <mergeCell ref="D314:M315"/>
    <mergeCell ref="D316:M317"/>
    <mergeCell ref="B318:C319"/>
    <mergeCell ref="D318:M319"/>
    <mergeCell ref="B287:C288"/>
    <mergeCell ref="D287:M288"/>
    <mergeCell ref="B293:C296"/>
    <mergeCell ref="D293:M294"/>
    <mergeCell ref="D295:M296"/>
    <mergeCell ref="B297:C298"/>
    <mergeCell ref="D297:M298"/>
    <mergeCell ref="B276:C277"/>
    <mergeCell ref="D276:M277"/>
    <mergeCell ref="D280:K280"/>
    <mergeCell ref="B283:C286"/>
    <mergeCell ref="D283:M284"/>
    <mergeCell ref="D285:M286"/>
    <mergeCell ref="B257:C260"/>
    <mergeCell ref="D257:M258"/>
    <mergeCell ref="D259:M260"/>
    <mergeCell ref="B261:C262"/>
    <mergeCell ref="D261:M262"/>
    <mergeCell ref="B272:C275"/>
    <mergeCell ref="D272:M273"/>
    <mergeCell ref="D274:M275"/>
    <mergeCell ref="B247:C250"/>
    <mergeCell ref="D247:M248"/>
    <mergeCell ref="D249:M250"/>
    <mergeCell ref="B251:C252"/>
    <mergeCell ref="D251:M252"/>
    <mergeCell ref="D255:K255"/>
    <mergeCell ref="B236:C239"/>
    <mergeCell ref="D236:M237"/>
    <mergeCell ref="D238:M239"/>
    <mergeCell ref="B240:C241"/>
    <mergeCell ref="D240:M241"/>
    <mergeCell ref="D244:K244"/>
    <mergeCell ref="B218:C221"/>
    <mergeCell ref="D218:M219"/>
    <mergeCell ref="D220:M221"/>
    <mergeCell ref="B222:C223"/>
    <mergeCell ref="D222:M223"/>
    <mergeCell ref="D227:K227"/>
    <mergeCell ref="B207:C210"/>
    <mergeCell ref="D207:M208"/>
    <mergeCell ref="D209:M210"/>
    <mergeCell ref="B211:C212"/>
    <mergeCell ref="D211:M212"/>
    <mergeCell ref="D215:K215"/>
    <mergeCell ref="B190:C193"/>
    <mergeCell ref="D190:M191"/>
    <mergeCell ref="D192:M193"/>
    <mergeCell ref="B194:C195"/>
    <mergeCell ref="D194:M195"/>
    <mergeCell ref="D198:K198"/>
    <mergeCell ref="B177:C180"/>
    <mergeCell ref="D177:M178"/>
    <mergeCell ref="D179:M180"/>
    <mergeCell ref="B181:C182"/>
    <mergeCell ref="D181:M182"/>
    <mergeCell ref="D188:K188"/>
    <mergeCell ref="B160:C163"/>
    <mergeCell ref="D160:M161"/>
    <mergeCell ref="D162:M163"/>
    <mergeCell ref="B164:C165"/>
    <mergeCell ref="D164:M165"/>
    <mergeCell ref="D169:K169"/>
    <mergeCell ref="B135:C136"/>
    <mergeCell ref="D135:M136"/>
    <mergeCell ref="B147:C150"/>
    <mergeCell ref="D147:M148"/>
    <mergeCell ref="D149:M150"/>
    <mergeCell ref="B151:C152"/>
    <mergeCell ref="D151:M152"/>
    <mergeCell ref="B123:C124"/>
    <mergeCell ref="D123:M124"/>
    <mergeCell ref="D128:K128"/>
    <mergeCell ref="B131:C134"/>
    <mergeCell ref="D131:M132"/>
    <mergeCell ref="D133:M134"/>
    <mergeCell ref="B108:C109"/>
    <mergeCell ref="D108:M109"/>
    <mergeCell ref="D112:K112"/>
    <mergeCell ref="B119:C122"/>
    <mergeCell ref="D119:M120"/>
    <mergeCell ref="D121:M122"/>
    <mergeCell ref="B91:C94"/>
    <mergeCell ref="D91:M92"/>
    <mergeCell ref="D93:M94"/>
    <mergeCell ref="B95:C96"/>
    <mergeCell ref="D95:M96"/>
    <mergeCell ref="B104:C107"/>
    <mergeCell ref="D104:M105"/>
    <mergeCell ref="D106:M107"/>
    <mergeCell ref="B60:C61"/>
    <mergeCell ref="D60:M61"/>
    <mergeCell ref="D74:K74"/>
    <mergeCell ref="B28:C31"/>
    <mergeCell ref="D28:M29"/>
    <mergeCell ref="D30:M31"/>
    <mergeCell ref="B32:C33"/>
    <mergeCell ref="D32:M33"/>
    <mergeCell ref="D42:K42"/>
    <mergeCell ref="B3:C6"/>
    <mergeCell ref="D3:M4"/>
    <mergeCell ref="D5:M6"/>
    <mergeCell ref="B7:C8"/>
    <mergeCell ref="D7:M8"/>
    <mergeCell ref="D20:K20"/>
    <mergeCell ref="B56:C59"/>
    <mergeCell ref="D56:M57"/>
    <mergeCell ref="D58:M59"/>
  </mergeCells>
  <pageMargins left="0.7" right="0.7" top="0.75" bottom="0.75" header="0.3" footer="0.3"/>
  <pageSetup paperSize="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6"/>
  <sheetViews>
    <sheetView topLeftCell="A291" workbookViewId="0">
      <selection activeCell="D346" sqref="D346"/>
    </sheetView>
  </sheetViews>
  <sheetFormatPr baseColWidth="10" defaultColWidth="11.42578125" defaultRowHeight="11.25" x14ac:dyDescent="0.2"/>
  <cols>
    <col min="1" max="1" width="1.28515625" style="469" customWidth="1"/>
    <col min="2" max="2" width="3.140625" style="469" customWidth="1"/>
    <col min="3" max="3" width="20.85546875" style="469" customWidth="1"/>
    <col min="4" max="4" width="13.7109375" style="469" customWidth="1"/>
    <col min="5" max="5" width="7.5703125" style="469" customWidth="1"/>
    <col min="6" max="6" width="10.5703125" style="469" customWidth="1"/>
    <col min="7" max="7" width="4.42578125" style="469" customWidth="1"/>
    <col min="8" max="8" width="5.42578125" style="469" customWidth="1"/>
    <col min="9" max="9" width="9.85546875" style="469" customWidth="1"/>
    <col min="10" max="10" width="5.140625" style="469" customWidth="1"/>
    <col min="11" max="11" width="8.85546875" style="469" customWidth="1"/>
    <col min="12" max="12" width="8.7109375" style="469" customWidth="1"/>
    <col min="13" max="13" width="10.28515625" style="469" customWidth="1"/>
    <col min="14" max="14" width="32.28515625" style="469" customWidth="1"/>
    <col min="15" max="15" width="27.140625" style="469" customWidth="1"/>
    <col min="16" max="16" width="11.42578125" style="469"/>
    <col min="17" max="17" width="13.140625" style="469" bestFit="1" customWidth="1"/>
    <col min="18" max="16384" width="11.42578125" style="469"/>
  </cols>
  <sheetData>
    <row r="1" spans="2:16" ht="18" customHeight="1" x14ac:dyDescent="0.2">
      <c r="B1" s="577"/>
      <c r="C1" s="471"/>
      <c r="E1" s="472"/>
      <c r="F1" s="472"/>
      <c r="G1" s="577"/>
      <c r="H1" s="577"/>
      <c r="I1" s="472"/>
      <c r="J1" s="472"/>
      <c r="K1" s="472"/>
      <c r="L1" s="473"/>
    </row>
    <row r="2" spans="2:16" ht="7.5" customHeight="1" thickBot="1" x14ac:dyDescent="0.25"/>
    <row r="3" spans="2:16" x14ac:dyDescent="0.2">
      <c r="B3" s="718"/>
      <c r="C3" s="719"/>
      <c r="D3" s="755" t="s">
        <v>0</v>
      </c>
      <c r="E3" s="755"/>
      <c r="F3" s="755"/>
      <c r="G3" s="755"/>
      <c r="H3" s="755"/>
      <c r="I3" s="755"/>
      <c r="J3" s="755"/>
      <c r="K3" s="755"/>
      <c r="L3" s="755"/>
      <c r="M3" s="756"/>
      <c r="N3" s="474"/>
    </row>
    <row r="4" spans="2:16" x14ac:dyDescent="0.2">
      <c r="B4" s="720"/>
      <c r="C4" s="721"/>
      <c r="D4" s="757"/>
      <c r="E4" s="757"/>
      <c r="F4" s="757"/>
      <c r="G4" s="757"/>
      <c r="H4" s="757"/>
      <c r="I4" s="757"/>
      <c r="J4" s="757"/>
      <c r="K4" s="757"/>
      <c r="L4" s="757"/>
      <c r="M4" s="758"/>
      <c r="N4" s="475"/>
    </row>
    <row r="5" spans="2:16" x14ac:dyDescent="0.2">
      <c r="B5" s="720"/>
      <c r="C5" s="721"/>
      <c r="D5" s="759" t="s">
        <v>267</v>
      </c>
      <c r="E5" s="759"/>
      <c r="F5" s="759"/>
      <c r="G5" s="759"/>
      <c r="H5" s="759"/>
      <c r="I5" s="759"/>
      <c r="J5" s="759"/>
      <c r="K5" s="759"/>
      <c r="L5" s="759"/>
      <c r="M5" s="760"/>
      <c r="N5" s="475"/>
    </row>
    <row r="6" spans="2:16" ht="23.25" customHeight="1" thickBot="1" x14ac:dyDescent="0.25">
      <c r="B6" s="722"/>
      <c r="C6" s="723"/>
      <c r="D6" s="761"/>
      <c r="E6" s="761"/>
      <c r="F6" s="761"/>
      <c r="G6" s="761"/>
      <c r="H6" s="761"/>
      <c r="I6" s="761"/>
      <c r="J6" s="761"/>
      <c r="K6" s="761"/>
      <c r="L6" s="761"/>
      <c r="M6" s="762"/>
      <c r="N6" s="476"/>
    </row>
    <row r="7" spans="2:16" x14ac:dyDescent="0.2">
      <c r="B7" s="732" t="s">
        <v>2</v>
      </c>
      <c r="C7" s="729"/>
      <c r="D7" s="763" t="s">
        <v>15</v>
      </c>
      <c r="E7" s="764"/>
      <c r="F7" s="764"/>
      <c r="G7" s="764"/>
      <c r="H7" s="764"/>
      <c r="I7" s="764"/>
      <c r="J7" s="764"/>
      <c r="K7" s="764"/>
      <c r="L7" s="764"/>
      <c r="M7" s="765"/>
      <c r="N7" s="475"/>
    </row>
    <row r="8" spans="2:16" ht="12" thickBot="1" x14ac:dyDescent="0.25">
      <c r="B8" s="733"/>
      <c r="C8" s="731"/>
      <c r="D8" s="766"/>
      <c r="E8" s="761"/>
      <c r="F8" s="761"/>
      <c r="G8" s="761"/>
      <c r="H8" s="761"/>
      <c r="I8" s="761"/>
      <c r="J8" s="761"/>
      <c r="K8" s="761"/>
      <c r="L8" s="761"/>
      <c r="M8" s="762"/>
      <c r="N8" s="476"/>
    </row>
    <row r="9" spans="2:16" ht="45.75" thickBot="1" x14ac:dyDescent="0.25">
      <c r="B9" s="165" t="s">
        <v>11</v>
      </c>
      <c r="C9" s="571" t="s">
        <v>4</v>
      </c>
      <c r="D9" s="441" t="s">
        <v>13</v>
      </c>
      <c r="E9" s="442" t="s">
        <v>28</v>
      </c>
      <c r="F9" s="444" t="s">
        <v>5</v>
      </c>
      <c r="G9" s="459" t="s">
        <v>6</v>
      </c>
      <c r="H9" s="444" t="s">
        <v>7</v>
      </c>
      <c r="I9" s="457" t="s">
        <v>89</v>
      </c>
      <c r="J9" s="457" t="s">
        <v>8</v>
      </c>
      <c r="K9" s="445" t="s">
        <v>105</v>
      </c>
      <c r="L9" s="445" t="s">
        <v>215</v>
      </c>
      <c r="M9" s="444" t="s">
        <v>9</v>
      </c>
      <c r="N9" s="460" t="s">
        <v>10</v>
      </c>
    </row>
    <row r="10" spans="2:16" ht="23.25" thickBot="1" x14ac:dyDescent="0.25">
      <c r="B10" s="441">
        <v>2</v>
      </c>
      <c r="C10" s="477" t="s">
        <v>90</v>
      </c>
      <c r="D10" s="466" t="s">
        <v>16</v>
      </c>
      <c r="E10" s="478">
        <v>319.2</v>
      </c>
      <c r="F10" s="478">
        <f t="shared" ref="F10:F19" si="0">ROUND(E10*G10,0)</f>
        <v>4788</v>
      </c>
      <c r="G10" s="576">
        <v>15</v>
      </c>
      <c r="H10" s="480">
        <v>0</v>
      </c>
      <c r="I10" s="481">
        <f>ROUND((E10/4)*H10,0)</f>
        <v>0</v>
      </c>
      <c r="J10" s="478"/>
      <c r="K10" s="482"/>
      <c r="L10" s="478"/>
      <c r="M10" s="478">
        <f t="shared" ref="M10:M15" si="1">F10+I10+K10</f>
        <v>4788</v>
      </c>
      <c r="N10" s="483"/>
      <c r="O10" s="510"/>
      <c r="P10" s="510"/>
    </row>
    <row r="11" spans="2:16" ht="30" customHeight="1" thickBot="1" x14ac:dyDescent="0.25">
      <c r="B11" s="441">
        <v>3</v>
      </c>
      <c r="C11" s="484" t="s">
        <v>19</v>
      </c>
      <c r="D11" s="485" t="s">
        <v>20</v>
      </c>
      <c r="E11" s="478">
        <v>265.33</v>
      </c>
      <c r="F11" s="486">
        <f t="shared" si="0"/>
        <v>3980</v>
      </c>
      <c r="G11" s="480">
        <v>15</v>
      </c>
      <c r="H11" s="480">
        <v>0</v>
      </c>
      <c r="I11" s="478"/>
      <c r="J11" s="478"/>
      <c r="K11" s="482"/>
      <c r="L11" s="478"/>
      <c r="M11" s="478">
        <f t="shared" si="1"/>
        <v>3980</v>
      </c>
      <c r="N11" s="485"/>
    </row>
    <row r="12" spans="2:16" ht="30" customHeight="1" thickBot="1" x14ac:dyDescent="0.25">
      <c r="B12" s="580">
        <v>4</v>
      </c>
      <c r="C12" s="484" t="s">
        <v>187</v>
      </c>
      <c r="D12" s="485" t="s">
        <v>20</v>
      </c>
      <c r="E12" s="478">
        <v>266.66000000000003</v>
      </c>
      <c r="F12" s="486">
        <f t="shared" si="0"/>
        <v>4000</v>
      </c>
      <c r="G12" s="480">
        <v>15</v>
      </c>
      <c r="H12" s="488">
        <v>16</v>
      </c>
      <c r="I12" s="481">
        <f>ROUND((E12/4)*H12,0)</f>
        <v>1067</v>
      </c>
      <c r="J12" s="489"/>
      <c r="K12" s="490"/>
      <c r="L12" s="489"/>
      <c r="M12" s="489">
        <f>F12+I12+K12</f>
        <v>5067</v>
      </c>
      <c r="N12" s="491"/>
    </row>
    <row r="13" spans="2:16" ht="30" customHeight="1" thickBot="1" x14ac:dyDescent="0.25">
      <c r="B13" s="456">
        <v>5</v>
      </c>
      <c r="C13" s="175" t="s">
        <v>21</v>
      </c>
      <c r="D13" s="485" t="s">
        <v>20</v>
      </c>
      <c r="E13" s="492">
        <v>265.33</v>
      </c>
      <c r="F13" s="478">
        <f t="shared" si="0"/>
        <v>3980</v>
      </c>
      <c r="G13" s="574">
        <v>15</v>
      </c>
      <c r="H13" s="480">
        <v>0</v>
      </c>
      <c r="I13" s="481">
        <f t="shared" ref="I13:I16" si="2">ROUND((E13/4)*H13,0)</f>
        <v>0</v>
      </c>
      <c r="J13" s="478"/>
      <c r="K13" s="482"/>
      <c r="L13" s="478"/>
      <c r="M13" s="478">
        <f t="shared" si="1"/>
        <v>3980</v>
      </c>
      <c r="N13" s="491"/>
    </row>
    <row r="14" spans="2:16" ht="30" customHeight="1" thickBot="1" x14ac:dyDescent="0.25">
      <c r="B14" s="456">
        <v>6</v>
      </c>
      <c r="C14" s="175" t="s">
        <v>192</v>
      </c>
      <c r="D14" s="485" t="s">
        <v>20</v>
      </c>
      <c r="E14" s="492">
        <v>400</v>
      </c>
      <c r="F14" s="478">
        <f t="shared" si="0"/>
        <v>6000</v>
      </c>
      <c r="G14" s="574">
        <v>15</v>
      </c>
      <c r="H14" s="480">
        <v>0</v>
      </c>
      <c r="I14" s="481">
        <f t="shared" si="2"/>
        <v>0</v>
      </c>
      <c r="J14" s="478"/>
      <c r="K14" s="482"/>
      <c r="L14" s="478"/>
      <c r="M14" s="478">
        <f t="shared" si="1"/>
        <v>6000</v>
      </c>
      <c r="N14" s="491"/>
    </row>
    <row r="15" spans="2:16" ht="30" customHeight="1" thickBot="1" x14ac:dyDescent="0.25">
      <c r="B15" s="456">
        <v>7</v>
      </c>
      <c r="C15" s="175" t="s">
        <v>262</v>
      </c>
      <c r="D15" s="485" t="s">
        <v>263</v>
      </c>
      <c r="E15" s="478">
        <v>319.2</v>
      </c>
      <c r="F15" s="478">
        <f t="shared" si="0"/>
        <v>4788</v>
      </c>
      <c r="G15" s="576">
        <v>15</v>
      </c>
      <c r="H15" s="480">
        <v>0</v>
      </c>
      <c r="I15" s="481">
        <f>ROUND((E15/4)*H15,0)</f>
        <v>0</v>
      </c>
      <c r="J15" s="478"/>
      <c r="K15" s="482"/>
      <c r="L15" s="478"/>
      <c r="M15" s="478">
        <f t="shared" si="1"/>
        <v>4788</v>
      </c>
      <c r="N15" s="491"/>
    </row>
    <row r="16" spans="2:16" ht="30" customHeight="1" thickBot="1" x14ac:dyDescent="0.25">
      <c r="B16" s="456">
        <v>8</v>
      </c>
      <c r="C16" s="175" t="s">
        <v>193</v>
      </c>
      <c r="D16" s="485" t="s">
        <v>20</v>
      </c>
      <c r="E16" s="492">
        <v>287.17</v>
      </c>
      <c r="F16" s="478">
        <f t="shared" si="0"/>
        <v>4308</v>
      </c>
      <c r="G16" s="574">
        <v>15</v>
      </c>
      <c r="H16" s="480">
        <v>0</v>
      </c>
      <c r="I16" s="481">
        <f t="shared" si="2"/>
        <v>0</v>
      </c>
      <c r="J16" s="478"/>
      <c r="K16" s="482"/>
      <c r="L16" s="478"/>
      <c r="M16" s="478">
        <f>F16+I16+K16</f>
        <v>4308</v>
      </c>
      <c r="N16" s="491"/>
    </row>
    <row r="17" spans="2:14" ht="30.75" customHeight="1" thickBot="1" x14ac:dyDescent="0.25">
      <c r="B17" s="441">
        <v>9</v>
      </c>
      <c r="C17" s="175" t="s">
        <v>181</v>
      </c>
      <c r="D17" s="494" t="s">
        <v>182</v>
      </c>
      <c r="E17" s="492">
        <v>320</v>
      </c>
      <c r="F17" s="478">
        <f t="shared" si="0"/>
        <v>4800</v>
      </c>
      <c r="G17" s="574">
        <v>15</v>
      </c>
      <c r="H17" s="480">
        <v>18</v>
      </c>
      <c r="I17" s="481">
        <f>ROUND((E17/4)*H17,0)</f>
        <v>1440</v>
      </c>
      <c r="J17" s="489"/>
      <c r="K17" s="490"/>
      <c r="L17" s="478"/>
      <c r="M17" s="478">
        <f>F17+I17+K17</f>
        <v>6240</v>
      </c>
      <c r="N17" s="485"/>
    </row>
    <row r="18" spans="2:14" ht="33.75" customHeight="1" thickBot="1" x14ac:dyDescent="0.25">
      <c r="B18" s="580">
        <v>10</v>
      </c>
      <c r="C18" s="495" t="s">
        <v>22</v>
      </c>
      <c r="D18" s="496" t="s">
        <v>23</v>
      </c>
      <c r="E18" s="497">
        <f>5075.2/15</f>
        <v>338.34666666666664</v>
      </c>
      <c r="F18" s="478">
        <f t="shared" si="0"/>
        <v>5075</v>
      </c>
      <c r="G18" s="480">
        <v>15</v>
      </c>
      <c r="H18" s="480">
        <v>18</v>
      </c>
      <c r="I18" s="481">
        <f>ROUND((E18/4)*H18,0)</f>
        <v>1523</v>
      </c>
      <c r="J18" s="498"/>
      <c r="K18" s="508">
        <f>ROUND((E18*2)*J18,0)</f>
        <v>0</v>
      </c>
      <c r="L18" s="500"/>
      <c r="M18" s="489">
        <f>F18+I18+K18</f>
        <v>6598</v>
      </c>
      <c r="N18" s="501"/>
    </row>
    <row r="19" spans="2:14" ht="30" customHeight="1" thickBot="1" x14ac:dyDescent="0.25">
      <c r="B19" s="456">
        <v>11</v>
      </c>
      <c r="C19" s="175" t="s">
        <v>24</v>
      </c>
      <c r="D19" s="494" t="s">
        <v>25</v>
      </c>
      <c r="E19" s="478">
        <v>319.2</v>
      </c>
      <c r="F19" s="478">
        <f t="shared" si="0"/>
        <v>4788</v>
      </c>
      <c r="G19" s="577">
        <v>15</v>
      </c>
      <c r="H19" s="480">
        <v>12</v>
      </c>
      <c r="I19" s="481">
        <f>ROUND((E19/4)*H19,0)</f>
        <v>958</v>
      </c>
      <c r="J19" s="478"/>
      <c r="K19" s="482"/>
      <c r="L19" s="478"/>
      <c r="M19" s="478">
        <f>F19+I19+K19</f>
        <v>5746</v>
      </c>
      <c r="N19" s="491"/>
    </row>
    <row r="20" spans="2:14" ht="21" customHeight="1" thickBot="1" x14ac:dyDescent="0.25">
      <c r="B20" s="456"/>
      <c r="C20" s="175" t="s">
        <v>129</v>
      </c>
      <c r="D20" s="685"/>
      <c r="E20" s="686"/>
      <c r="F20" s="686"/>
      <c r="G20" s="686"/>
      <c r="H20" s="686"/>
      <c r="I20" s="686"/>
      <c r="J20" s="686"/>
      <c r="K20" s="686"/>
      <c r="L20" s="502"/>
      <c r="M20" s="503">
        <f>SUM(M10:M19)</f>
        <v>51495</v>
      </c>
      <c r="N20" s="491"/>
    </row>
    <row r="21" spans="2:14" ht="21" customHeight="1" x14ac:dyDescent="0.2">
      <c r="B21" s="579"/>
      <c r="C21" s="505"/>
      <c r="D21" s="506"/>
      <c r="E21" s="506"/>
      <c r="F21" s="506"/>
      <c r="G21" s="506"/>
      <c r="H21" s="506"/>
      <c r="I21" s="506"/>
      <c r="J21" s="506"/>
      <c r="K21" s="506"/>
      <c r="L21" s="506"/>
      <c r="M21" s="473"/>
    </row>
    <row r="22" spans="2:14" ht="21" customHeight="1" x14ac:dyDescent="0.2">
      <c r="B22" s="579"/>
      <c r="C22" s="505"/>
      <c r="D22" s="506"/>
      <c r="E22" s="506"/>
      <c r="F22" s="506"/>
      <c r="G22" s="506"/>
      <c r="H22" s="506"/>
      <c r="I22" s="506"/>
      <c r="J22" s="506"/>
      <c r="K22" s="506"/>
      <c r="L22" s="506"/>
      <c r="M22" s="473"/>
    </row>
    <row r="23" spans="2:14" ht="21" customHeight="1" x14ac:dyDescent="0.2">
      <c r="B23" s="579"/>
      <c r="C23" s="505"/>
      <c r="D23" s="506"/>
      <c r="E23" s="506"/>
      <c r="F23" s="506"/>
      <c r="G23" s="506"/>
      <c r="H23" s="506"/>
      <c r="I23" s="506"/>
      <c r="J23" s="506"/>
      <c r="K23" s="506"/>
      <c r="L23" s="506"/>
      <c r="M23" s="473"/>
    </row>
    <row r="24" spans="2:14" ht="21" customHeight="1" thickBot="1" x14ac:dyDescent="0.25">
      <c r="B24" s="579"/>
      <c r="C24" s="505"/>
      <c r="D24" s="506"/>
      <c r="E24" s="506"/>
      <c r="F24" s="506"/>
      <c r="G24" s="506"/>
      <c r="H24" s="506"/>
      <c r="I24" s="506"/>
      <c r="J24" s="506"/>
      <c r="K24" s="506"/>
      <c r="L24" s="506"/>
      <c r="M24" s="473"/>
    </row>
    <row r="25" spans="2:14" ht="7.5" hidden="1" customHeight="1" x14ac:dyDescent="0.2">
      <c r="B25" s="579"/>
      <c r="C25" s="505"/>
      <c r="D25" s="506"/>
      <c r="E25" s="506"/>
      <c r="F25" s="506"/>
      <c r="G25" s="506"/>
      <c r="H25" s="506"/>
      <c r="I25" s="506"/>
      <c r="J25" s="506"/>
      <c r="K25" s="506"/>
      <c r="L25" s="473"/>
    </row>
    <row r="26" spans="2:14" ht="6" hidden="1" customHeight="1" x14ac:dyDescent="0.2">
      <c r="B26" s="579"/>
      <c r="C26" s="505"/>
      <c r="D26" s="506"/>
      <c r="E26" s="506"/>
      <c r="F26" s="506"/>
      <c r="G26" s="506"/>
      <c r="H26" s="506"/>
      <c r="I26" s="506"/>
      <c r="J26" s="506"/>
      <c r="K26" s="506"/>
      <c r="L26" s="473"/>
    </row>
    <row r="27" spans="2:14" ht="3.75" hidden="1" customHeight="1" x14ac:dyDescent="0.2">
      <c r="F27" s="472"/>
    </row>
    <row r="28" spans="2:14" x14ac:dyDescent="0.2">
      <c r="B28" s="718"/>
      <c r="C28" s="719"/>
      <c r="D28" s="704" t="s">
        <v>0</v>
      </c>
      <c r="E28" s="704"/>
      <c r="F28" s="704"/>
      <c r="G28" s="704"/>
      <c r="H28" s="704"/>
      <c r="I28" s="704"/>
      <c r="J28" s="704"/>
      <c r="K28" s="704"/>
      <c r="L28" s="704"/>
      <c r="M28" s="705"/>
      <c r="N28" s="474"/>
    </row>
    <row r="29" spans="2:14" ht="6.75" customHeight="1" x14ac:dyDescent="0.2">
      <c r="B29" s="720"/>
      <c r="C29" s="721"/>
      <c r="D29" s="706"/>
      <c r="E29" s="706"/>
      <c r="F29" s="706"/>
      <c r="G29" s="706"/>
      <c r="H29" s="706"/>
      <c r="I29" s="706"/>
      <c r="J29" s="706"/>
      <c r="K29" s="706"/>
      <c r="L29" s="706"/>
      <c r="M29" s="707"/>
      <c r="N29" s="475"/>
    </row>
    <row r="30" spans="2:14" x14ac:dyDescent="0.2">
      <c r="B30" s="720"/>
      <c r="C30" s="721"/>
      <c r="D30" s="708" t="str">
        <f>D5</f>
        <v>PAGO QUINCENAL DEL 16 AL 31 DE OCTUBRE 2025</v>
      </c>
      <c r="E30" s="708"/>
      <c r="F30" s="708"/>
      <c r="G30" s="708"/>
      <c r="H30" s="708"/>
      <c r="I30" s="708"/>
      <c r="J30" s="708"/>
      <c r="K30" s="708"/>
      <c r="L30" s="708"/>
      <c r="M30" s="591"/>
      <c r="N30" s="475"/>
    </row>
    <row r="31" spans="2:14" ht="3.75" customHeight="1" thickBot="1" x14ac:dyDescent="0.25">
      <c r="B31" s="722"/>
      <c r="C31" s="723"/>
      <c r="D31" s="709"/>
      <c r="E31" s="709"/>
      <c r="F31" s="709"/>
      <c r="G31" s="709"/>
      <c r="H31" s="709"/>
      <c r="I31" s="709"/>
      <c r="J31" s="709"/>
      <c r="K31" s="709"/>
      <c r="L31" s="709"/>
      <c r="M31" s="593"/>
      <c r="N31" s="476"/>
    </row>
    <row r="32" spans="2:14" x14ac:dyDescent="0.2">
      <c r="B32" s="732" t="s">
        <v>2</v>
      </c>
      <c r="C32" s="729"/>
      <c r="D32" s="636" t="s">
        <v>26</v>
      </c>
      <c r="E32" s="712"/>
      <c r="F32" s="712"/>
      <c r="G32" s="712"/>
      <c r="H32" s="712"/>
      <c r="I32" s="712"/>
      <c r="J32" s="712"/>
      <c r="K32" s="712"/>
      <c r="L32" s="712"/>
      <c r="M32" s="637"/>
      <c r="N32" s="475"/>
    </row>
    <row r="33" spans="2:16" ht="7.5" customHeight="1" thickBot="1" x14ac:dyDescent="0.25">
      <c r="B33" s="733"/>
      <c r="C33" s="731"/>
      <c r="D33" s="592"/>
      <c r="E33" s="709"/>
      <c r="F33" s="709"/>
      <c r="G33" s="709"/>
      <c r="H33" s="709"/>
      <c r="I33" s="709"/>
      <c r="J33" s="709"/>
      <c r="K33" s="709"/>
      <c r="L33" s="709"/>
      <c r="M33" s="593"/>
      <c r="N33" s="476"/>
    </row>
    <row r="34" spans="2:16" ht="30" customHeight="1" thickBot="1" x14ac:dyDescent="0.25">
      <c r="B34" s="176" t="s">
        <v>11</v>
      </c>
      <c r="C34" s="456" t="s">
        <v>4</v>
      </c>
      <c r="D34" s="441" t="s">
        <v>13</v>
      </c>
      <c r="E34" s="442" t="s">
        <v>28</v>
      </c>
      <c r="F34" s="443" t="s">
        <v>5</v>
      </c>
      <c r="G34" s="443" t="s">
        <v>6</v>
      </c>
      <c r="H34" s="444" t="s">
        <v>7</v>
      </c>
      <c r="I34" s="457" t="s">
        <v>89</v>
      </c>
      <c r="J34" s="457" t="s">
        <v>8</v>
      </c>
      <c r="K34" s="445" t="s">
        <v>105</v>
      </c>
      <c r="L34" s="445" t="s">
        <v>215</v>
      </c>
      <c r="M34" s="443" t="s">
        <v>9</v>
      </c>
      <c r="N34" s="441" t="s">
        <v>10</v>
      </c>
    </row>
    <row r="35" spans="2:16" ht="30" customHeight="1" thickBot="1" x14ac:dyDescent="0.25">
      <c r="B35" s="460">
        <v>12</v>
      </c>
      <c r="C35" s="511" t="s">
        <v>253</v>
      </c>
      <c r="D35" s="466" t="s">
        <v>251</v>
      </c>
      <c r="E35" s="478">
        <v>319.2</v>
      </c>
      <c r="F35" s="478">
        <f t="shared" ref="F35:F37" si="3">ROUND(E35*G35,0)</f>
        <v>4788</v>
      </c>
      <c r="G35" s="480">
        <v>15</v>
      </c>
      <c r="H35" s="480">
        <v>4</v>
      </c>
      <c r="I35" s="481">
        <f>ROUND((E35/4)*H35,0)</f>
        <v>319</v>
      </c>
      <c r="J35" s="498">
        <v>0</v>
      </c>
      <c r="K35" s="508">
        <f t="shared" ref="K35:K41" si="4">ROUND((E35*2)*J35,0)</f>
        <v>0</v>
      </c>
      <c r="L35" s="481"/>
      <c r="M35" s="561">
        <f>F35+I35+K35</f>
        <v>5107</v>
      </c>
      <c r="N35" s="460"/>
    </row>
    <row r="36" spans="2:16" ht="23.25" thickBot="1" x14ac:dyDescent="0.25">
      <c r="B36" s="460">
        <v>13</v>
      </c>
      <c r="C36" s="507" t="s">
        <v>211</v>
      </c>
      <c r="D36" s="466" t="s">
        <v>29</v>
      </c>
      <c r="E36" s="508">
        <v>358</v>
      </c>
      <c r="F36" s="478">
        <f t="shared" si="3"/>
        <v>5370</v>
      </c>
      <c r="G36" s="509">
        <v>15</v>
      </c>
      <c r="H36" s="480">
        <v>0</v>
      </c>
      <c r="I36" s="481">
        <f>ROUND((E36/4)*H36,0)</f>
        <v>0</v>
      </c>
      <c r="J36" s="498">
        <v>0</v>
      </c>
      <c r="K36" s="508">
        <f t="shared" si="4"/>
        <v>0</v>
      </c>
      <c r="L36" s="481"/>
      <c r="M36" s="478">
        <f>F36+I36+K36</f>
        <v>5370</v>
      </c>
      <c r="N36" s="474"/>
      <c r="P36" s="510"/>
    </row>
    <row r="37" spans="2:16" ht="23.25" thickBot="1" x14ac:dyDescent="0.25">
      <c r="B37" s="460">
        <v>14</v>
      </c>
      <c r="C37" s="511" t="s">
        <v>30</v>
      </c>
      <c r="D37" s="494" t="s">
        <v>31</v>
      </c>
      <c r="E37" s="478">
        <v>304.08</v>
      </c>
      <c r="F37" s="478">
        <f t="shared" si="3"/>
        <v>4561</v>
      </c>
      <c r="G37" s="480">
        <v>15</v>
      </c>
      <c r="H37" s="480">
        <v>0</v>
      </c>
      <c r="I37" s="481">
        <f>ROUND((E37/4)*H37,0)</f>
        <v>0</v>
      </c>
      <c r="J37" s="498">
        <v>0</v>
      </c>
      <c r="K37" s="508">
        <f t="shared" si="4"/>
        <v>0</v>
      </c>
      <c r="L37" s="481"/>
      <c r="M37" s="561">
        <f>F37+I37+K37</f>
        <v>4561</v>
      </c>
      <c r="N37" s="485"/>
    </row>
    <row r="38" spans="2:16" ht="21.75" customHeight="1" thickBot="1" x14ac:dyDescent="0.25">
      <c r="B38" s="441">
        <v>15</v>
      </c>
      <c r="C38" s="511" t="s">
        <v>34</v>
      </c>
      <c r="D38" s="494" t="s">
        <v>35</v>
      </c>
      <c r="E38" s="478">
        <v>260.45999999999998</v>
      </c>
      <c r="F38" s="478">
        <f>ROUND(E38*G38,0)</f>
        <v>3907</v>
      </c>
      <c r="G38" s="480">
        <v>15</v>
      </c>
      <c r="H38" s="480">
        <v>0</v>
      </c>
      <c r="I38" s="486"/>
      <c r="J38" s="498">
        <v>0</v>
      </c>
      <c r="K38" s="508">
        <f t="shared" si="4"/>
        <v>0</v>
      </c>
      <c r="L38" s="481">
        <v>500</v>
      </c>
      <c r="M38" s="478">
        <f>F38+I38+K38-L38</f>
        <v>3407</v>
      </c>
      <c r="N38" s="485"/>
      <c r="P38" s="510"/>
    </row>
    <row r="39" spans="2:16" ht="21.75" customHeight="1" thickBot="1" x14ac:dyDescent="0.25">
      <c r="B39" s="441">
        <v>16</v>
      </c>
      <c r="C39" s="511" t="s">
        <v>216</v>
      </c>
      <c r="D39" s="494" t="s">
        <v>35</v>
      </c>
      <c r="E39" s="478">
        <v>260.45999999999998</v>
      </c>
      <c r="F39" s="478">
        <f t="shared" ref="F39:F41" si="5">ROUND(E39*G39,0)</f>
        <v>3907</v>
      </c>
      <c r="G39" s="480">
        <v>15</v>
      </c>
      <c r="H39" s="480"/>
      <c r="I39" s="486"/>
      <c r="J39" s="498">
        <v>0</v>
      </c>
      <c r="K39" s="508">
        <f t="shared" si="4"/>
        <v>0</v>
      </c>
      <c r="L39" s="481"/>
      <c r="M39" s="478">
        <f t="shared" ref="M39:M41" si="6">F39+I39+K39</f>
        <v>3907</v>
      </c>
      <c r="N39" s="485"/>
      <c r="P39" s="510"/>
    </row>
    <row r="40" spans="2:16" ht="21.75" customHeight="1" thickBot="1" x14ac:dyDescent="0.25">
      <c r="B40" s="441">
        <v>17</v>
      </c>
      <c r="C40" s="353" t="s">
        <v>237</v>
      </c>
      <c r="D40" s="494" t="s">
        <v>238</v>
      </c>
      <c r="E40" s="478">
        <v>311.88</v>
      </c>
      <c r="F40" s="478">
        <f t="shared" si="5"/>
        <v>4678</v>
      </c>
      <c r="G40" s="480">
        <v>15</v>
      </c>
      <c r="H40" s="480">
        <v>18</v>
      </c>
      <c r="I40" s="481">
        <f>ROUND((E40/4)*H40,0)</f>
        <v>1403</v>
      </c>
      <c r="J40" s="498">
        <v>0</v>
      </c>
      <c r="K40" s="508">
        <f t="shared" si="4"/>
        <v>0</v>
      </c>
      <c r="L40" s="481"/>
      <c r="M40" s="478">
        <f t="shared" si="6"/>
        <v>6081</v>
      </c>
      <c r="N40" s="491"/>
      <c r="P40" s="510"/>
    </row>
    <row r="41" spans="2:16" ht="20.25" customHeight="1" thickBot="1" x14ac:dyDescent="0.25">
      <c r="B41" s="441">
        <v>18</v>
      </c>
      <c r="C41" s="511" t="s">
        <v>250</v>
      </c>
      <c r="D41" s="562" t="s">
        <v>167</v>
      </c>
      <c r="E41" s="478">
        <v>287.13</v>
      </c>
      <c r="F41" s="478">
        <f t="shared" si="5"/>
        <v>4307</v>
      </c>
      <c r="G41" s="480">
        <v>15</v>
      </c>
      <c r="H41" s="480">
        <v>0</v>
      </c>
      <c r="I41" s="481">
        <f>ROUND((E41/4)*H41,0)</f>
        <v>0</v>
      </c>
      <c r="J41" s="498">
        <v>0</v>
      </c>
      <c r="K41" s="508">
        <f t="shared" si="4"/>
        <v>0</v>
      </c>
      <c r="L41" s="481"/>
      <c r="M41" s="478">
        <f t="shared" si="6"/>
        <v>4307</v>
      </c>
      <c r="N41" s="491"/>
      <c r="P41" s="510"/>
    </row>
    <row r="42" spans="2:16" ht="22.5" customHeight="1" thickBot="1" x14ac:dyDescent="0.25">
      <c r="B42" s="513"/>
      <c r="C42" s="484" t="s">
        <v>129</v>
      </c>
      <c r="D42" s="737"/>
      <c r="E42" s="738"/>
      <c r="F42" s="738"/>
      <c r="G42" s="738"/>
      <c r="H42" s="738"/>
      <c r="I42" s="738"/>
      <c r="J42" s="738"/>
      <c r="K42" s="739"/>
      <c r="L42" s="575"/>
      <c r="M42" s="515">
        <f>SUM(M35:M41)</f>
        <v>32740</v>
      </c>
      <c r="N42" s="491"/>
    </row>
    <row r="43" spans="2:16" ht="22.5" customHeight="1" x14ac:dyDescent="0.2">
      <c r="C43" s="471"/>
      <c r="D43" s="577"/>
      <c r="E43" s="577"/>
      <c r="F43" s="577"/>
      <c r="G43" s="577"/>
      <c r="H43" s="577"/>
      <c r="I43" s="577"/>
      <c r="J43" s="577"/>
      <c r="K43" s="577"/>
      <c r="L43" s="577"/>
      <c r="M43" s="516"/>
    </row>
    <row r="44" spans="2:16" ht="22.5" customHeight="1" x14ac:dyDescent="0.2">
      <c r="C44" s="471"/>
      <c r="D44" s="577"/>
      <c r="E44" s="577"/>
      <c r="F44" s="577"/>
      <c r="G44" s="577"/>
      <c r="H44" s="577"/>
      <c r="I44" s="577"/>
      <c r="J44" s="577"/>
      <c r="K44" s="577"/>
      <c r="L44" s="577"/>
      <c r="M44" s="516"/>
    </row>
    <row r="45" spans="2:16" ht="22.5" customHeight="1" x14ac:dyDescent="0.2">
      <c r="C45" s="471"/>
      <c r="D45" s="577"/>
      <c r="E45" s="577"/>
      <c r="F45" s="577"/>
      <c r="G45" s="577"/>
      <c r="H45" s="577"/>
      <c r="I45" s="577"/>
      <c r="J45" s="577"/>
      <c r="K45" s="577"/>
      <c r="L45" s="577"/>
      <c r="M45" s="516"/>
    </row>
    <row r="46" spans="2:16" ht="22.5" customHeight="1" x14ac:dyDescent="0.2">
      <c r="C46" s="471"/>
      <c r="D46" s="577"/>
      <c r="E46" s="577"/>
      <c r="F46" s="577"/>
      <c r="G46" s="577"/>
      <c r="H46" s="577"/>
      <c r="I46" s="577"/>
      <c r="J46" s="577"/>
      <c r="K46" s="577"/>
      <c r="L46" s="577"/>
      <c r="M46" s="516"/>
    </row>
    <row r="47" spans="2:16" ht="22.5" customHeight="1" x14ac:dyDescent="0.2">
      <c r="C47" s="471"/>
      <c r="D47" s="577"/>
      <c r="E47" s="577"/>
      <c r="F47" s="577"/>
      <c r="G47" s="577"/>
      <c r="H47" s="577"/>
      <c r="I47" s="577"/>
      <c r="J47" s="577"/>
      <c r="K47" s="577"/>
      <c r="L47" s="577"/>
      <c r="M47" s="516"/>
    </row>
    <row r="48" spans="2:16" ht="22.5" customHeight="1" x14ac:dyDescent="0.2">
      <c r="C48" s="471"/>
      <c r="D48" s="577"/>
      <c r="E48" s="577"/>
      <c r="F48" s="577"/>
      <c r="G48" s="577"/>
      <c r="H48" s="577"/>
      <c r="I48" s="577"/>
      <c r="J48" s="577"/>
      <c r="K48" s="577"/>
      <c r="L48" s="577"/>
      <c r="M48" s="516"/>
    </row>
    <row r="49" spans="2:17" ht="22.5" customHeight="1" x14ac:dyDescent="0.2">
      <c r="C49" s="471"/>
      <c r="D49" s="577"/>
      <c r="E49" s="577"/>
      <c r="F49" s="577"/>
      <c r="G49" s="577"/>
      <c r="H49" s="577"/>
      <c r="I49" s="577"/>
      <c r="J49" s="577"/>
      <c r="K49" s="577"/>
      <c r="L49" s="577"/>
      <c r="M49" s="516"/>
    </row>
    <row r="50" spans="2:17" ht="22.5" customHeight="1" x14ac:dyDescent="0.2">
      <c r="C50" s="471"/>
      <c r="D50" s="577"/>
      <c r="E50" s="577"/>
      <c r="F50" s="577"/>
      <c r="G50" s="577"/>
      <c r="H50" s="577"/>
      <c r="I50" s="577"/>
      <c r="J50" s="577"/>
      <c r="K50" s="577"/>
      <c r="L50" s="577"/>
      <c r="M50" s="516"/>
    </row>
    <row r="51" spans="2:17" ht="22.5" customHeight="1" x14ac:dyDescent="0.2">
      <c r="C51" s="471"/>
      <c r="D51" s="577"/>
      <c r="E51" s="577"/>
      <c r="F51" s="577"/>
      <c r="G51" s="577"/>
      <c r="H51" s="577"/>
      <c r="I51" s="577"/>
      <c r="J51" s="577"/>
      <c r="K51" s="577"/>
      <c r="L51" s="577"/>
      <c r="M51" s="516"/>
    </row>
    <row r="52" spans="2:17" ht="22.5" customHeight="1" x14ac:dyDescent="0.2">
      <c r="C52" s="471"/>
      <c r="D52" s="577"/>
      <c r="E52" s="577"/>
      <c r="F52" s="577"/>
      <c r="G52" s="577"/>
      <c r="H52" s="577"/>
      <c r="I52" s="577"/>
      <c r="J52" s="577"/>
      <c r="K52" s="577"/>
      <c r="L52" s="577"/>
      <c r="M52" s="516"/>
    </row>
    <row r="53" spans="2:17" ht="22.5" customHeight="1" x14ac:dyDescent="0.2">
      <c r="C53" s="471"/>
      <c r="D53" s="577"/>
      <c r="E53" s="577"/>
      <c r="F53" s="577"/>
      <c r="G53" s="577"/>
      <c r="H53" s="577"/>
      <c r="I53" s="577"/>
      <c r="J53" s="577"/>
      <c r="K53" s="577"/>
      <c r="L53" s="577"/>
      <c r="M53" s="516"/>
    </row>
    <row r="54" spans="2:17" ht="15" hidden="1" customHeight="1" x14ac:dyDescent="0.2">
      <c r="C54" s="471"/>
      <c r="D54" s="577"/>
      <c r="E54" s="577"/>
      <c r="F54" s="577"/>
      <c r="G54" s="577"/>
      <c r="H54" s="577"/>
      <c r="I54" s="577"/>
      <c r="J54" s="577"/>
      <c r="K54" s="577"/>
      <c r="L54" s="577"/>
      <c r="M54" s="516"/>
    </row>
    <row r="55" spans="2:17" ht="16.5" customHeight="1" thickBot="1" x14ac:dyDescent="0.25">
      <c r="C55" s="471"/>
      <c r="D55" s="577"/>
      <c r="E55" s="577"/>
      <c r="F55" s="577"/>
      <c r="G55" s="577"/>
      <c r="H55" s="577"/>
      <c r="I55" s="577"/>
      <c r="J55" s="577"/>
      <c r="K55" s="577"/>
      <c r="L55" s="516"/>
    </row>
    <row r="56" spans="2:17" ht="18" customHeight="1" x14ac:dyDescent="0.2">
      <c r="B56" s="718">
        <f ca="1">B56:M102</f>
        <v>0</v>
      </c>
      <c r="C56" s="719"/>
      <c r="D56" s="704" t="s">
        <v>0</v>
      </c>
      <c r="E56" s="704"/>
      <c r="F56" s="704"/>
      <c r="G56" s="704"/>
      <c r="H56" s="704"/>
      <c r="I56" s="704"/>
      <c r="J56" s="704"/>
      <c r="K56" s="704"/>
      <c r="L56" s="704"/>
      <c r="M56" s="705"/>
      <c r="N56" s="474"/>
    </row>
    <row r="57" spans="2:17" ht="10.5" customHeight="1" x14ac:dyDescent="0.2">
      <c r="B57" s="720"/>
      <c r="C57" s="721"/>
      <c r="D57" s="706"/>
      <c r="E57" s="706"/>
      <c r="F57" s="706"/>
      <c r="G57" s="706"/>
      <c r="H57" s="706"/>
      <c r="I57" s="706"/>
      <c r="J57" s="706"/>
      <c r="K57" s="706"/>
      <c r="L57" s="706"/>
      <c r="M57" s="707"/>
      <c r="N57" s="475"/>
    </row>
    <row r="58" spans="2:17" ht="13.5" customHeight="1" thickBot="1" x14ac:dyDescent="0.25">
      <c r="B58" s="720"/>
      <c r="C58" s="721"/>
      <c r="D58" s="708" t="str">
        <f>D30</f>
        <v>PAGO QUINCENAL DEL 16 AL 31 DE OCTUBRE 2025</v>
      </c>
      <c r="E58" s="708"/>
      <c r="F58" s="708"/>
      <c r="G58" s="708"/>
      <c r="H58" s="708"/>
      <c r="I58" s="708"/>
      <c r="J58" s="708"/>
      <c r="K58" s="708"/>
      <c r="L58" s="708"/>
      <c r="M58" s="591"/>
      <c r="N58" s="475"/>
    </row>
    <row r="59" spans="2:17" ht="9.75" hidden="1" customHeight="1" x14ac:dyDescent="0.2">
      <c r="B59" s="722"/>
      <c r="C59" s="723"/>
      <c r="D59" s="709"/>
      <c r="E59" s="709"/>
      <c r="F59" s="709"/>
      <c r="G59" s="709"/>
      <c r="H59" s="709"/>
      <c r="I59" s="709"/>
      <c r="J59" s="709"/>
      <c r="K59" s="709"/>
      <c r="L59" s="709"/>
      <c r="M59" s="593"/>
      <c r="N59" s="476"/>
    </row>
    <row r="60" spans="2:17" ht="15" customHeight="1" x14ac:dyDescent="0.2">
      <c r="B60" s="732" t="s">
        <v>2</v>
      </c>
      <c r="C60" s="729"/>
      <c r="D60" s="636" t="s">
        <v>37</v>
      </c>
      <c r="E60" s="712"/>
      <c r="F60" s="712"/>
      <c r="G60" s="712"/>
      <c r="H60" s="712"/>
      <c r="I60" s="712"/>
      <c r="J60" s="712"/>
      <c r="K60" s="712"/>
      <c r="L60" s="712"/>
      <c r="M60" s="637"/>
      <c r="N60" s="475"/>
    </row>
    <row r="61" spans="2:17" ht="0.75" customHeight="1" thickBot="1" x14ac:dyDescent="0.25">
      <c r="B61" s="733"/>
      <c r="C61" s="731"/>
      <c r="D61" s="592"/>
      <c r="E61" s="709"/>
      <c r="F61" s="709"/>
      <c r="G61" s="709"/>
      <c r="H61" s="709"/>
      <c r="I61" s="709"/>
      <c r="J61" s="709"/>
      <c r="K61" s="709"/>
      <c r="L61" s="709"/>
      <c r="M61" s="593"/>
      <c r="N61" s="476"/>
    </row>
    <row r="62" spans="2:17" ht="23.25" customHeight="1" thickBot="1" x14ac:dyDescent="0.25">
      <c r="B62" s="175" t="s">
        <v>11</v>
      </c>
      <c r="C62" s="456" t="s">
        <v>4</v>
      </c>
      <c r="D62" s="441" t="s">
        <v>13</v>
      </c>
      <c r="E62" s="442" t="s">
        <v>28</v>
      </c>
      <c r="F62" s="443" t="s">
        <v>5</v>
      </c>
      <c r="G62" s="443" t="s">
        <v>6</v>
      </c>
      <c r="H62" s="444" t="s">
        <v>7</v>
      </c>
      <c r="I62" s="457" t="s">
        <v>89</v>
      </c>
      <c r="J62" s="457" t="s">
        <v>8</v>
      </c>
      <c r="K62" s="445" t="s">
        <v>105</v>
      </c>
      <c r="L62" s="445" t="s">
        <v>215</v>
      </c>
      <c r="M62" s="443" t="s">
        <v>9</v>
      </c>
      <c r="N62" s="441" t="s">
        <v>10</v>
      </c>
      <c r="Q62" s="469" t="s">
        <v>178</v>
      </c>
    </row>
    <row r="63" spans="2:17" ht="24" customHeight="1" thickBot="1" x14ac:dyDescent="0.25">
      <c r="B63" s="441">
        <v>19</v>
      </c>
      <c r="C63" s="507" t="s">
        <v>38</v>
      </c>
      <c r="D63" s="466" t="s">
        <v>42</v>
      </c>
      <c r="E63" s="478">
        <v>319.2</v>
      </c>
      <c r="F63" s="478">
        <f t="shared" ref="F63:F73" si="7">ROUND(E63*G63,0)</f>
        <v>4788</v>
      </c>
      <c r="G63" s="509">
        <v>15</v>
      </c>
      <c r="H63" s="480">
        <v>0</v>
      </c>
      <c r="I63" s="481">
        <f t="shared" ref="I63:I73" si="8">ROUND((E63/4)*H63,0)</f>
        <v>0</v>
      </c>
      <c r="J63" s="498">
        <v>0</v>
      </c>
      <c r="K63" s="508">
        <f>ROUND((E63*2)*J63,0)</f>
        <v>0</v>
      </c>
      <c r="L63" s="481"/>
      <c r="M63" s="508">
        <f t="shared" ref="M63:M69" si="9">F63+I63+K63</f>
        <v>4788</v>
      </c>
      <c r="N63" s="474"/>
    </row>
    <row r="64" spans="2:17" ht="23.25" customHeight="1" thickBot="1" x14ac:dyDescent="0.3">
      <c r="B64" s="441">
        <v>20</v>
      </c>
      <c r="C64" s="1" t="s">
        <v>239</v>
      </c>
      <c r="D64" s="466" t="s">
        <v>151</v>
      </c>
      <c r="E64" s="478">
        <v>319.2</v>
      </c>
      <c r="F64" s="478">
        <f t="shared" si="7"/>
        <v>4788</v>
      </c>
      <c r="G64" s="509">
        <v>15</v>
      </c>
      <c r="H64" s="480">
        <v>8</v>
      </c>
      <c r="I64" s="481">
        <f t="shared" si="8"/>
        <v>638</v>
      </c>
      <c r="J64" s="498">
        <v>0</v>
      </c>
      <c r="K64" s="508">
        <f>ROUND((E64*2)*J64,0)</f>
        <v>0</v>
      </c>
      <c r="L64" s="481"/>
      <c r="M64" s="508">
        <f t="shared" si="9"/>
        <v>5426</v>
      </c>
      <c r="N64" s="474"/>
    </row>
    <row r="65" spans="2:18" ht="21" customHeight="1" thickBot="1" x14ac:dyDescent="0.25">
      <c r="B65" s="441">
        <v>21</v>
      </c>
      <c r="C65" s="175" t="s">
        <v>194</v>
      </c>
      <c r="D65" s="466" t="s">
        <v>151</v>
      </c>
      <c r="E65" s="478">
        <v>319.2</v>
      </c>
      <c r="F65" s="478">
        <f t="shared" si="7"/>
        <v>4788</v>
      </c>
      <c r="G65" s="509">
        <v>15</v>
      </c>
      <c r="H65" s="480">
        <v>0</v>
      </c>
      <c r="I65" s="481">
        <f t="shared" si="8"/>
        <v>0</v>
      </c>
      <c r="J65" s="498">
        <v>0</v>
      </c>
      <c r="K65" s="508">
        <f>ROUND((E65*2)*J65,0)</f>
        <v>0</v>
      </c>
      <c r="L65" s="481"/>
      <c r="M65" s="508">
        <f t="shared" si="9"/>
        <v>4788</v>
      </c>
      <c r="N65" s="474"/>
    </row>
    <row r="66" spans="2:18" ht="20.25" customHeight="1" thickBot="1" x14ac:dyDescent="0.3">
      <c r="B66" s="441">
        <v>22</v>
      </c>
      <c r="C66" t="s">
        <v>240</v>
      </c>
      <c r="D66" s="466" t="s">
        <v>241</v>
      </c>
      <c r="E66" s="478">
        <v>338.04</v>
      </c>
      <c r="F66" s="478">
        <f t="shared" si="7"/>
        <v>5071</v>
      </c>
      <c r="G66" s="509">
        <v>15</v>
      </c>
      <c r="H66" s="480">
        <v>8</v>
      </c>
      <c r="I66" s="481">
        <f t="shared" si="8"/>
        <v>676</v>
      </c>
      <c r="J66" s="498">
        <v>0</v>
      </c>
      <c r="K66" s="508">
        <f>ROUND((E66*2)*J66,0)</f>
        <v>0</v>
      </c>
      <c r="L66" s="481"/>
      <c r="M66" s="508">
        <f t="shared" si="9"/>
        <v>5747</v>
      </c>
      <c r="N66" s="474"/>
    </row>
    <row r="67" spans="2:18" ht="24" customHeight="1" thickBot="1" x14ac:dyDescent="0.25">
      <c r="B67" s="441">
        <v>23</v>
      </c>
      <c r="C67" s="507" t="s">
        <v>168</v>
      </c>
      <c r="D67" s="466" t="s">
        <v>169</v>
      </c>
      <c r="E67" s="478">
        <v>338.04</v>
      </c>
      <c r="F67" s="478">
        <f t="shared" si="7"/>
        <v>5071</v>
      </c>
      <c r="G67" s="509">
        <v>15</v>
      </c>
      <c r="H67" s="480">
        <v>8</v>
      </c>
      <c r="I67" s="481">
        <f t="shared" si="8"/>
        <v>676</v>
      </c>
      <c r="J67" s="498">
        <v>0</v>
      </c>
      <c r="K67" s="508">
        <v>0</v>
      </c>
      <c r="L67" s="481"/>
      <c r="M67" s="508">
        <f>F67+I67+K67</f>
        <v>5747</v>
      </c>
      <c r="N67" s="474"/>
    </row>
    <row r="68" spans="2:18" ht="21.75" customHeight="1" thickBot="1" x14ac:dyDescent="0.25">
      <c r="B68" s="464">
        <v>24</v>
      </c>
      <c r="C68" s="484" t="s">
        <v>40</v>
      </c>
      <c r="D68" s="494" t="s">
        <v>43</v>
      </c>
      <c r="E68" s="478">
        <v>448.86666666666667</v>
      </c>
      <c r="F68" s="478">
        <f t="shared" si="7"/>
        <v>6733</v>
      </c>
      <c r="G68" s="480">
        <v>15</v>
      </c>
      <c r="H68" s="480">
        <v>18</v>
      </c>
      <c r="I68" s="481">
        <f t="shared" si="8"/>
        <v>2020</v>
      </c>
      <c r="J68" s="498">
        <v>0</v>
      </c>
      <c r="K68" s="508">
        <f>ROUND((E68*2)*J68,0)</f>
        <v>0</v>
      </c>
      <c r="L68" s="499"/>
      <c r="M68" s="478">
        <f t="shared" si="9"/>
        <v>8753</v>
      </c>
      <c r="N68" s="485"/>
    </row>
    <row r="69" spans="2:18" ht="21" customHeight="1" thickBot="1" x14ac:dyDescent="0.25">
      <c r="B69" s="441">
        <v>25</v>
      </c>
      <c r="C69" s="512" t="s">
        <v>152</v>
      </c>
      <c r="D69" s="494" t="s">
        <v>44</v>
      </c>
      <c r="E69" s="478">
        <v>501.33333333333331</v>
      </c>
      <c r="F69" s="478">
        <f t="shared" si="7"/>
        <v>7520</v>
      </c>
      <c r="G69" s="480">
        <v>15</v>
      </c>
      <c r="H69" s="480">
        <v>0</v>
      </c>
      <c r="I69" s="486">
        <f t="shared" si="8"/>
        <v>0</v>
      </c>
      <c r="J69" s="485"/>
      <c r="K69" s="485"/>
      <c r="L69" s="517"/>
      <c r="M69" s="478">
        <f t="shared" si="9"/>
        <v>7520</v>
      </c>
      <c r="N69" s="485"/>
      <c r="R69" s="518">
        <f>SUM(R62:R68)</f>
        <v>0</v>
      </c>
    </row>
    <row r="70" spans="2:18" ht="22.5" customHeight="1" thickBot="1" x14ac:dyDescent="0.25">
      <c r="B70" s="456">
        <v>26</v>
      </c>
      <c r="C70" s="175" t="s">
        <v>183</v>
      </c>
      <c r="D70" s="494" t="s">
        <v>184</v>
      </c>
      <c r="E70" s="478">
        <v>338.4</v>
      </c>
      <c r="F70" s="478">
        <f t="shared" si="7"/>
        <v>5076</v>
      </c>
      <c r="G70" s="480">
        <v>15</v>
      </c>
      <c r="H70" s="480">
        <v>0</v>
      </c>
      <c r="I70" s="481">
        <f t="shared" si="8"/>
        <v>0</v>
      </c>
      <c r="J70" s="498">
        <v>0</v>
      </c>
      <c r="K70" s="508">
        <f t="shared" ref="K70" si="10">ROUND((E70*2)*J70,0)</f>
        <v>0</v>
      </c>
      <c r="L70" s="499"/>
      <c r="M70" s="478">
        <f>F70+I70+K70</f>
        <v>5076</v>
      </c>
      <c r="N70" s="491"/>
      <c r="R70" s="518"/>
    </row>
    <row r="71" spans="2:18" ht="24.75" customHeight="1" thickBot="1" x14ac:dyDescent="0.25">
      <c r="B71" s="456">
        <v>27</v>
      </c>
      <c r="C71" s="175" t="s">
        <v>226</v>
      </c>
      <c r="D71" s="494" t="s">
        <v>229</v>
      </c>
      <c r="E71" s="478">
        <v>600</v>
      </c>
      <c r="F71" s="478">
        <f t="shared" si="7"/>
        <v>9000</v>
      </c>
      <c r="G71" s="480">
        <v>15</v>
      </c>
      <c r="H71" s="480">
        <v>0</v>
      </c>
      <c r="I71" s="481">
        <f t="shared" si="8"/>
        <v>0</v>
      </c>
      <c r="J71" s="498">
        <v>0</v>
      </c>
      <c r="K71" s="508">
        <f>ROUND((E71*2)*J71,0)</f>
        <v>0</v>
      </c>
      <c r="L71" s="499"/>
      <c r="M71" s="478">
        <f t="shared" ref="M71:M72" si="11">F71+I71+K71</f>
        <v>9000</v>
      </c>
      <c r="N71" s="491"/>
      <c r="R71" s="518"/>
    </row>
    <row r="72" spans="2:18" ht="24.75" customHeight="1" thickBot="1" x14ac:dyDescent="0.25">
      <c r="B72" s="456">
        <v>28</v>
      </c>
      <c r="C72" s="175" t="s">
        <v>227</v>
      </c>
      <c r="D72" s="494" t="s">
        <v>229</v>
      </c>
      <c r="E72" s="478">
        <v>400</v>
      </c>
      <c r="F72" s="478">
        <f t="shared" si="7"/>
        <v>6000</v>
      </c>
      <c r="G72" s="480">
        <v>15</v>
      </c>
      <c r="H72" s="480">
        <v>0</v>
      </c>
      <c r="I72" s="486">
        <f t="shared" si="8"/>
        <v>0</v>
      </c>
      <c r="J72" s="485"/>
      <c r="K72" s="485"/>
      <c r="L72" s="517"/>
      <c r="M72" s="478">
        <f t="shared" si="11"/>
        <v>6000</v>
      </c>
      <c r="N72" s="491"/>
      <c r="R72" s="518"/>
    </row>
    <row r="73" spans="2:18" ht="26.25" customHeight="1" thickBot="1" x14ac:dyDescent="0.25">
      <c r="B73" s="456">
        <v>29</v>
      </c>
      <c r="C73" s="175" t="s">
        <v>228</v>
      </c>
      <c r="D73" s="494" t="s">
        <v>230</v>
      </c>
      <c r="E73" s="478">
        <v>600</v>
      </c>
      <c r="F73" s="478">
        <f t="shared" si="7"/>
        <v>9000</v>
      </c>
      <c r="G73" s="480">
        <v>15</v>
      </c>
      <c r="H73" s="480">
        <v>0</v>
      </c>
      <c r="I73" s="481">
        <f t="shared" si="8"/>
        <v>0</v>
      </c>
      <c r="J73" s="498">
        <v>0</v>
      </c>
      <c r="K73" s="508">
        <f t="shared" ref="K73" si="12">ROUND((E73*2)*J73,0)</f>
        <v>0</v>
      </c>
      <c r="L73" s="499"/>
      <c r="M73" s="478">
        <f>F73+I73+K73</f>
        <v>9000</v>
      </c>
      <c r="N73" s="491"/>
      <c r="R73" s="518"/>
    </row>
    <row r="74" spans="2:18" ht="18" customHeight="1" thickBot="1" x14ac:dyDescent="0.25">
      <c r="B74" s="513"/>
      <c r="C74" s="484" t="s">
        <v>129</v>
      </c>
      <c r="D74" s="737"/>
      <c r="E74" s="738"/>
      <c r="F74" s="738"/>
      <c r="G74" s="738"/>
      <c r="H74" s="738"/>
      <c r="I74" s="738"/>
      <c r="J74" s="738"/>
      <c r="K74" s="739"/>
      <c r="L74" s="574"/>
      <c r="M74" s="515">
        <f>SUM(M63:M73)</f>
        <v>71845</v>
      </c>
      <c r="N74" s="491"/>
      <c r="R74" s="518">
        <f>+R69*0.06</f>
        <v>0</v>
      </c>
    </row>
    <row r="75" spans="2:18" hidden="1" x14ac:dyDescent="0.2"/>
    <row r="90" spans="2:17" ht="12" thickBot="1" x14ac:dyDescent="0.25"/>
    <row r="91" spans="2:17" x14ac:dyDescent="0.2">
      <c r="B91" s="718"/>
      <c r="C91" s="719"/>
      <c r="D91" s="704" t="s">
        <v>0</v>
      </c>
      <c r="E91" s="704"/>
      <c r="F91" s="704"/>
      <c r="G91" s="704"/>
      <c r="H91" s="704"/>
      <c r="I91" s="704"/>
      <c r="J91" s="704"/>
      <c r="K91" s="704"/>
      <c r="L91" s="704"/>
      <c r="M91" s="705"/>
      <c r="N91" s="474"/>
      <c r="Q91" s="518"/>
    </row>
    <row r="92" spans="2:17" ht="4.5" customHeight="1" x14ac:dyDescent="0.2">
      <c r="B92" s="720"/>
      <c r="C92" s="721"/>
      <c r="D92" s="706"/>
      <c r="E92" s="706"/>
      <c r="F92" s="706"/>
      <c r="G92" s="706"/>
      <c r="H92" s="706"/>
      <c r="I92" s="706"/>
      <c r="J92" s="706"/>
      <c r="K92" s="706"/>
      <c r="L92" s="706"/>
      <c r="M92" s="707"/>
      <c r="N92" s="475"/>
    </row>
    <row r="93" spans="2:17" x14ac:dyDescent="0.2">
      <c r="B93" s="720"/>
      <c r="C93" s="721"/>
      <c r="D93" s="708" t="str">
        <f>D58</f>
        <v>PAGO QUINCENAL DEL 16 AL 31 DE OCTUBRE 2025</v>
      </c>
      <c r="E93" s="708"/>
      <c r="F93" s="708"/>
      <c r="G93" s="708"/>
      <c r="H93" s="708"/>
      <c r="I93" s="708"/>
      <c r="J93" s="708"/>
      <c r="K93" s="708"/>
      <c r="L93" s="708"/>
      <c r="M93" s="591"/>
      <c r="N93" s="475"/>
    </row>
    <row r="94" spans="2:17" ht="21.75" customHeight="1" thickBot="1" x14ac:dyDescent="0.25">
      <c r="B94" s="722"/>
      <c r="C94" s="723"/>
      <c r="D94" s="709"/>
      <c r="E94" s="709"/>
      <c r="F94" s="709"/>
      <c r="G94" s="709"/>
      <c r="H94" s="709"/>
      <c r="I94" s="709"/>
      <c r="J94" s="709"/>
      <c r="K94" s="709"/>
      <c r="L94" s="709"/>
      <c r="M94" s="593"/>
      <c r="N94" s="476"/>
    </row>
    <row r="95" spans="2:17" ht="15" customHeight="1" x14ac:dyDescent="0.2">
      <c r="B95" s="734" t="s">
        <v>2</v>
      </c>
      <c r="C95" s="736"/>
      <c r="D95" s="636" t="s">
        <v>45</v>
      </c>
      <c r="E95" s="712"/>
      <c r="F95" s="712"/>
      <c r="G95" s="712"/>
      <c r="H95" s="712"/>
      <c r="I95" s="712"/>
      <c r="J95" s="712"/>
      <c r="K95" s="712"/>
      <c r="L95" s="712"/>
      <c r="M95" s="637"/>
      <c r="N95" s="475"/>
    </row>
    <row r="96" spans="2:17" ht="3.75" customHeight="1" thickBot="1" x14ac:dyDescent="0.25">
      <c r="B96" s="733"/>
      <c r="C96" s="731"/>
      <c r="D96" s="592"/>
      <c r="E96" s="709"/>
      <c r="F96" s="709"/>
      <c r="G96" s="709"/>
      <c r="H96" s="709"/>
      <c r="I96" s="709"/>
      <c r="J96" s="709"/>
      <c r="K96" s="709"/>
      <c r="L96" s="709"/>
      <c r="M96" s="593"/>
      <c r="N96" s="476"/>
    </row>
    <row r="97" spans="2:14" ht="27.75" customHeight="1" thickBot="1" x14ac:dyDescent="0.25">
      <c r="B97" s="175" t="s">
        <v>11</v>
      </c>
      <c r="C97" s="456" t="s">
        <v>4</v>
      </c>
      <c r="D97" s="441" t="s">
        <v>13</v>
      </c>
      <c r="E97" s="442" t="s">
        <v>28</v>
      </c>
      <c r="F97" s="443" t="s">
        <v>5</v>
      </c>
      <c r="G97" s="443" t="s">
        <v>6</v>
      </c>
      <c r="H97" s="444" t="s">
        <v>7</v>
      </c>
      <c r="I97" s="457" t="s">
        <v>89</v>
      </c>
      <c r="J97" s="457" t="s">
        <v>8</v>
      </c>
      <c r="K97" s="445" t="s">
        <v>105</v>
      </c>
      <c r="L97" s="445" t="s">
        <v>215</v>
      </c>
      <c r="M97" s="443" t="s">
        <v>9</v>
      </c>
      <c r="N97" s="441" t="s">
        <v>10</v>
      </c>
    </row>
    <row r="98" spans="2:14" ht="23.25" thickBot="1" x14ac:dyDescent="0.25">
      <c r="B98" s="460">
        <v>30</v>
      </c>
      <c r="C98" s="519" t="s">
        <v>46</v>
      </c>
      <c r="D98" s="466" t="s">
        <v>47</v>
      </c>
      <c r="E98" s="478">
        <v>431.2</v>
      </c>
      <c r="F98" s="478">
        <f>ROUND(E98*G98,0)</f>
        <v>6468</v>
      </c>
      <c r="G98" s="480">
        <v>15</v>
      </c>
      <c r="H98" s="480">
        <v>0</v>
      </c>
      <c r="I98" s="481">
        <f>ROUND((E98/4)*H98,0)</f>
        <v>0</v>
      </c>
      <c r="J98" s="498">
        <v>0</v>
      </c>
      <c r="K98" s="508">
        <f t="shared" ref="K98:K99" si="13">ROUND((E98*2)*J98,0)</f>
        <v>0</v>
      </c>
      <c r="L98" s="499"/>
      <c r="M98" s="478">
        <f>F98+I98+K98</f>
        <v>6468</v>
      </c>
      <c r="N98" s="474"/>
    </row>
    <row r="99" spans="2:14" ht="23.25" thickBot="1" x14ac:dyDescent="0.25">
      <c r="B99" s="460">
        <v>31</v>
      </c>
      <c r="C99" s="519" t="s">
        <v>205</v>
      </c>
      <c r="D99" s="466" t="s">
        <v>154</v>
      </c>
      <c r="E99" s="478">
        <v>319.2</v>
      </c>
      <c r="F99" s="478">
        <f>ROUND(E99*G99,0)</f>
        <v>4788</v>
      </c>
      <c r="G99" s="480">
        <v>15</v>
      </c>
      <c r="H99" s="480">
        <v>0</v>
      </c>
      <c r="I99" s="481">
        <f>ROUND((E99/4)*H99,0)</f>
        <v>0</v>
      </c>
      <c r="J99" s="498">
        <v>0</v>
      </c>
      <c r="K99" s="508">
        <f t="shared" si="13"/>
        <v>0</v>
      </c>
      <c r="L99" s="499"/>
      <c r="M99" s="478">
        <f>F99+I99+K99</f>
        <v>4788</v>
      </c>
      <c r="N99" s="474"/>
    </row>
    <row r="100" spans="2:14" ht="21.75" customHeight="1" thickBot="1" x14ac:dyDescent="0.25">
      <c r="B100" s="441">
        <v>32</v>
      </c>
      <c r="C100" s="512" t="s">
        <v>48</v>
      </c>
      <c r="D100" s="485" t="s">
        <v>49</v>
      </c>
      <c r="E100" s="478">
        <v>319.2</v>
      </c>
      <c r="F100" s="478">
        <f>ROUND(E100*G100,0)</f>
        <v>4788</v>
      </c>
      <c r="G100" s="480">
        <v>15</v>
      </c>
      <c r="H100" s="480">
        <v>0</v>
      </c>
      <c r="I100" s="481">
        <f>ROUND((E100/4)*H100,0)</f>
        <v>0</v>
      </c>
      <c r="J100" s="478"/>
      <c r="K100" s="492"/>
      <c r="L100" s="486"/>
      <c r="M100" s="478">
        <f>F100+I100+K100</f>
        <v>4788</v>
      </c>
      <c r="N100" s="485"/>
    </row>
    <row r="101" spans="2:14" ht="21" customHeight="1" thickBot="1" x14ac:dyDescent="0.25">
      <c r="B101" s="441">
        <v>33</v>
      </c>
      <c r="C101" s="512" t="s">
        <v>153</v>
      </c>
      <c r="D101" s="494" t="s">
        <v>154</v>
      </c>
      <c r="E101" s="478">
        <v>416.66</v>
      </c>
      <c r="F101" s="478">
        <f>ROUND(E101*G101,0)</f>
        <v>6250</v>
      </c>
      <c r="G101" s="480">
        <v>15</v>
      </c>
      <c r="H101" s="480">
        <v>0</v>
      </c>
      <c r="I101" s="481">
        <f>ROUND((E101/4)*H101,0)</f>
        <v>0</v>
      </c>
      <c r="J101" s="478"/>
      <c r="K101" s="492"/>
      <c r="L101" s="486"/>
      <c r="M101" s="478">
        <f>F101+I101+K101</f>
        <v>6250</v>
      </c>
      <c r="N101" s="485"/>
    </row>
    <row r="102" spans="2:14" ht="15.75" customHeight="1" thickBot="1" x14ac:dyDescent="0.25">
      <c r="B102" s="513"/>
      <c r="C102" s="484" t="s">
        <v>129</v>
      </c>
      <c r="D102" s="517"/>
      <c r="E102" s="517"/>
      <c r="F102" s="517"/>
      <c r="G102" s="517"/>
      <c r="H102" s="517"/>
      <c r="I102" s="517"/>
      <c r="J102" s="517"/>
      <c r="K102" s="517"/>
      <c r="L102" s="517"/>
      <c r="M102" s="515">
        <f>SUM(M98:M101)</f>
        <v>22294</v>
      </c>
      <c r="N102" s="491"/>
    </row>
    <row r="103" spans="2:14" ht="15.75" customHeight="1" thickBot="1" x14ac:dyDescent="0.25">
      <c r="C103" s="471"/>
      <c r="L103" s="516"/>
    </row>
    <row r="104" spans="2:14" x14ac:dyDescent="0.2">
      <c r="B104" s="718"/>
      <c r="C104" s="719"/>
      <c r="D104" s="704" t="s">
        <v>0</v>
      </c>
      <c r="E104" s="704"/>
      <c r="F104" s="704"/>
      <c r="G104" s="704"/>
      <c r="H104" s="704"/>
      <c r="I104" s="704"/>
      <c r="J104" s="704"/>
      <c r="K104" s="704"/>
      <c r="L104" s="704"/>
      <c r="M104" s="705"/>
      <c r="N104" s="474"/>
    </row>
    <row r="105" spans="2:14" ht="11.25" customHeight="1" x14ac:dyDescent="0.2">
      <c r="B105" s="720"/>
      <c r="C105" s="721"/>
      <c r="D105" s="706"/>
      <c r="E105" s="706"/>
      <c r="F105" s="706"/>
      <c r="G105" s="706"/>
      <c r="H105" s="706"/>
      <c r="I105" s="706"/>
      <c r="J105" s="706"/>
      <c r="K105" s="706"/>
      <c r="L105" s="706"/>
      <c r="M105" s="707"/>
      <c r="N105" s="475"/>
    </row>
    <row r="106" spans="2:14" x14ac:dyDescent="0.2">
      <c r="B106" s="720"/>
      <c r="C106" s="721"/>
      <c r="D106" s="708" t="str">
        <f>D93</f>
        <v>PAGO QUINCENAL DEL 16 AL 31 DE OCTUBRE 2025</v>
      </c>
      <c r="E106" s="708"/>
      <c r="F106" s="708"/>
      <c r="G106" s="708"/>
      <c r="H106" s="708"/>
      <c r="I106" s="708"/>
      <c r="J106" s="708"/>
      <c r="K106" s="708"/>
      <c r="L106" s="708"/>
      <c r="M106" s="591"/>
      <c r="N106" s="475"/>
    </row>
    <row r="107" spans="2:14" ht="16.5" customHeight="1" thickBot="1" x14ac:dyDescent="0.25">
      <c r="B107" s="722"/>
      <c r="C107" s="723"/>
      <c r="D107" s="709"/>
      <c r="E107" s="709"/>
      <c r="F107" s="709"/>
      <c r="G107" s="709"/>
      <c r="H107" s="709"/>
      <c r="I107" s="709"/>
      <c r="J107" s="709"/>
      <c r="K107" s="709"/>
      <c r="L107" s="709"/>
      <c r="M107" s="593"/>
      <c r="N107" s="476"/>
    </row>
    <row r="108" spans="2:14" ht="15" customHeight="1" x14ac:dyDescent="0.2">
      <c r="B108" s="734" t="s">
        <v>2</v>
      </c>
      <c r="C108" s="736"/>
      <c r="D108" s="636" t="s">
        <v>52</v>
      </c>
      <c r="E108" s="712"/>
      <c r="F108" s="712"/>
      <c r="G108" s="712"/>
      <c r="H108" s="712"/>
      <c r="I108" s="712"/>
      <c r="J108" s="712"/>
      <c r="K108" s="712"/>
      <c r="L108" s="712"/>
      <c r="M108" s="637"/>
      <c r="N108" s="475"/>
    </row>
    <row r="109" spans="2:14" ht="15.75" customHeight="1" thickBot="1" x14ac:dyDescent="0.25">
      <c r="B109" s="733"/>
      <c r="C109" s="731"/>
      <c r="D109" s="592"/>
      <c r="E109" s="709"/>
      <c r="F109" s="709"/>
      <c r="G109" s="709"/>
      <c r="H109" s="709"/>
      <c r="I109" s="709"/>
      <c r="J109" s="709"/>
      <c r="K109" s="709"/>
      <c r="L109" s="709"/>
      <c r="M109" s="593"/>
      <c r="N109" s="476"/>
    </row>
    <row r="110" spans="2:14" ht="45.75" thickBot="1" x14ac:dyDescent="0.25">
      <c r="B110" s="176" t="s">
        <v>11</v>
      </c>
      <c r="C110" s="456" t="s">
        <v>4</v>
      </c>
      <c r="D110" s="441" t="s">
        <v>13</v>
      </c>
      <c r="E110" s="442" t="s">
        <v>28</v>
      </c>
      <c r="F110" s="443" t="s">
        <v>5</v>
      </c>
      <c r="G110" s="443" t="s">
        <v>6</v>
      </c>
      <c r="H110" s="444" t="s">
        <v>7</v>
      </c>
      <c r="I110" s="457" t="s">
        <v>89</v>
      </c>
      <c r="J110" s="457" t="s">
        <v>8</v>
      </c>
      <c r="K110" s="445" t="s">
        <v>105</v>
      </c>
      <c r="L110" s="445" t="s">
        <v>215</v>
      </c>
      <c r="M110" s="443" t="s">
        <v>9</v>
      </c>
      <c r="N110" s="441" t="s">
        <v>10</v>
      </c>
    </row>
    <row r="111" spans="2:14" ht="23.25" thickBot="1" x14ac:dyDescent="0.25">
      <c r="B111" s="441">
        <v>34</v>
      </c>
      <c r="C111" s="512" t="s">
        <v>139</v>
      </c>
      <c r="D111" s="494" t="s">
        <v>54</v>
      </c>
      <c r="E111" s="478">
        <v>319.2</v>
      </c>
      <c r="F111" s="478">
        <f>ROUND(E111*G111,0)</f>
        <v>4788</v>
      </c>
      <c r="G111" s="480">
        <v>15</v>
      </c>
      <c r="H111" s="480">
        <v>0</v>
      </c>
      <c r="I111" s="481">
        <f>ROUND((E111/4)*H111,0)</f>
        <v>0</v>
      </c>
      <c r="J111" s="478"/>
      <c r="K111" s="478"/>
      <c r="L111" s="486"/>
      <c r="M111" s="478">
        <f>F111+I111+K111</f>
        <v>4788</v>
      </c>
      <c r="N111" s="478"/>
    </row>
    <row r="112" spans="2:14" ht="18" customHeight="1" thickBot="1" x14ac:dyDescent="0.25">
      <c r="B112" s="513"/>
      <c r="C112" s="484" t="s">
        <v>129</v>
      </c>
      <c r="D112" s="737"/>
      <c r="E112" s="738"/>
      <c r="F112" s="738"/>
      <c r="G112" s="738"/>
      <c r="H112" s="738"/>
      <c r="I112" s="738"/>
      <c r="J112" s="738"/>
      <c r="K112" s="739"/>
      <c r="L112" s="575"/>
      <c r="M112" s="515">
        <f>M111</f>
        <v>4788</v>
      </c>
      <c r="N112" s="491"/>
    </row>
    <row r="113" spans="2:14" ht="18" customHeight="1" x14ac:dyDescent="0.2">
      <c r="C113" s="471"/>
      <c r="D113" s="577"/>
      <c r="E113" s="577"/>
      <c r="F113" s="577"/>
      <c r="G113" s="577"/>
      <c r="H113" s="577"/>
      <c r="I113" s="577"/>
      <c r="J113" s="577"/>
      <c r="K113" s="577"/>
      <c r="L113" s="516"/>
    </row>
    <row r="114" spans="2:14" ht="18" customHeight="1" x14ac:dyDescent="0.2">
      <c r="C114" s="471"/>
      <c r="D114" s="577"/>
      <c r="E114" s="577"/>
      <c r="F114" s="577"/>
      <c r="G114" s="577"/>
      <c r="H114" s="577"/>
      <c r="I114" s="577"/>
      <c r="J114" s="577"/>
      <c r="K114" s="577"/>
      <c r="L114" s="516"/>
    </row>
    <row r="115" spans="2:14" ht="18" customHeight="1" x14ac:dyDescent="0.2">
      <c r="C115" s="471"/>
      <c r="D115" s="577"/>
      <c r="E115" s="577"/>
      <c r="F115" s="577"/>
      <c r="G115" s="577"/>
      <c r="H115" s="577"/>
      <c r="I115" s="577"/>
      <c r="J115" s="577"/>
      <c r="K115" s="577"/>
      <c r="L115" s="516"/>
    </row>
    <row r="116" spans="2:14" ht="18" customHeight="1" x14ac:dyDescent="0.2">
      <c r="C116" s="471"/>
      <c r="D116" s="577"/>
      <c r="E116" s="577"/>
      <c r="F116" s="577"/>
      <c r="G116" s="577"/>
      <c r="H116" s="577"/>
      <c r="I116" s="577"/>
      <c r="J116" s="577"/>
      <c r="K116" s="577"/>
      <c r="L116" s="516"/>
    </row>
    <row r="117" spans="2:14" ht="18" customHeight="1" x14ac:dyDescent="0.2">
      <c r="C117" s="471"/>
      <c r="D117" s="577"/>
      <c r="E117" s="577"/>
      <c r="F117" s="577"/>
      <c r="G117" s="577"/>
      <c r="H117" s="577"/>
      <c r="I117" s="577"/>
      <c r="J117" s="577"/>
      <c r="K117" s="577"/>
      <c r="L117" s="516"/>
    </row>
    <row r="118" spans="2:14" ht="18" customHeight="1" thickBot="1" x14ac:dyDescent="0.25">
      <c r="C118" s="471"/>
      <c r="D118" s="577"/>
      <c r="E118" s="577"/>
      <c r="F118" s="577"/>
      <c r="G118" s="577"/>
      <c r="H118" s="577"/>
      <c r="I118" s="577"/>
      <c r="J118" s="577"/>
      <c r="K118" s="577"/>
      <c r="L118" s="516"/>
    </row>
    <row r="119" spans="2:14" x14ac:dyDescent="0.2">
      <c r="B119" s="718"/>
      <c r="C119" s="719"/>
      <c r="D119" s="704" t="s">
        <v>0</v>
      </c>
      <c r="E119" s="704"/>
      <c r="F119" s="704"/>
      <c r="G119" s="704"/>
      <c r="H119" s="704"/>
      <c r="I119" s="704"/>
      <c r="J119" s="704"/>
      <c r="K119" s="704"/>
      <c r="L119" s="704"/>
      <c r="M119" s="705"/>
      <c r="N119" s="474"/>
    </row>
    <row r="120" spans="2:14" ht="7.5" customHeight="1" x14ac:dyDescent="0.2">
      <c r="B120" s="720"/>
      <c r="C120" s="721"/>
      <c r="D120" s="706"/>
      <c r="E120" s="706"/>
      <c r="F120" s="706"/>
      <c r="G120" s="706"/>
      <c r="H120" s="706"/>
      <c r="I120" s="706"/>
      <c r="J120" s="706"/>
      <c r="K120" s="706"/>
      <c r="L120" s="706"/>
      <c r="M120" s="707"/>
      <c r="N120" s="475"/>
    </row>
    <row r="121" spans="2:14" x14ac:dyDescent="0.2">
      <c r="B121" s="720"/>
      <c r="C121" s="721"/>
      <c r="D121" s="708" t="str">
        <f>D106</f>
        <v>PAGO QUINCENAL DEL 16 AL 31 DE OCTUBRE 2025</v>
      </c>
      <c r="E121" s="708"/>
      <c r="F121" s="708"/>
      <c r="G121" s="708"/>
      <c r="H121" s="708"/>
      <c r="I121" s="708"/>
      <c r="J121" s="708"/>
      <c r="K121" s="708"/>
      <c r="L121" s="708"/>
      <c r="M121" s="591"/>
      <c r="N121" s="475"/>
    </row>
    <row r="122" spans="2:14" ht="15.75" customHeight="1" thickBot="1" x14ac:dyDescent="0.25">
      <c r="B122" s="722"/>
      <c r="C122" s="723"/>
      <c r="D122" s="709"/>
      <c r="E122" s="709"/>
      <c r="F122" s="709"/>
      <c r="G122" s="709"/>
      <c r="H122" s="709"/>
      <c r="I122" s="709"/>
      <c r="J122" s="709"/>
      <c r="K122" s="709"/>
      <c r="L122" s="709"/>
      <c r="M122" s="593"/>
      <c r="N122" s="476"/>
    </row>
    <row r="123" spans="2:14" ht="15" customHeight="1" x14ac:dyDescent="0.2">
      <c r="B123" s="734" t="s">
        <v>2</v>
      </c>
      <c r="C123" s="736"/>
      <c r="D123" s="636" t="s">
        <v>55</v>
      </c>
      <c r="E123" s="712"/>
      <c r="F123" s="712"/>
      <c r="G123" s="712"/>
      <c r="H123" s="712"/>
      <c r="I123" s="712"/>
      <c r="J123" s="712"/>
      <c r="K123" s="712"/>
      <c r="L123" s="712"/>
      <c r="M123" s="637"/>
      <c r="N123" s="475"/>
    </row>
    <row r="124" spans="2:14" ht="6.75" customHeight="1" thickBot="1" x14ac:dyDescent="0.25">
      <c r="B124" s="733"/>
      <c r="C124" s="731"/>
      <c r="D124" s="592"/>
      <c r="E124" s="709"/>
      <c r="F124" s="709"/>
      <c r="G124" s="709"/>
      <c r="H124" s="709"/>
      <c r="I124" s="709"/>
      <c r="J124" s="709"/>
      <c r="K124" s="709"/>
      <c r="L124" s="709"/>
      <c r="M124" s="593"/>
      <c r="N124" s="476"/>
    </row>
    <row r="125" spans="2:14" ht="45.75" thickBot="1" x14ac:dyDescent="0.25">
      <c r="B125" s="176" t="s">
        <v>11</v>
      </c>
      <c r="C125" s="456" t="s">
        <v>4</v>
      </c>
      <c r="D125" s="441" t="s">
        <v>13</v>
      </c>
      <c r="E125" s="442" t="s">
        <v>28</v>
      </c>
      <c r="F125" s="443" t="s">
        <v>5</v>
      </c>
      <c r="G125" s="443" t="s">
        <v>6</v>
      </c>
      <c r="H125" s="444" t="s">
        <v>7</v>
      </c>
      <c r="I125" s="457" t="s">
        <v>89</v>
      </c>
      <c r="J125" s="457" t="s">
        <v>8</v>
      </c>
      <c r="K125" s="445" t="s">
        <v>105</v>
      </c>
      <c r="L125" s="445" t="s">
        <v>215</v>
      </c>
      <c r="M125" s="443" t="s">
        <v>9</v>
      </c>
      <c r="N125" s="441" t="s">
        <v>10</v>
      </c>
    </row>
    <row r="126" spans="2:14" ht="23.25" thickBot="1" x14ac:dyDescent="0.25">
      <c r="B126" s="460">
        <v>35</v>
      </c>
      <c r="C126" s="507" t="s">
        <v>56</v>
      </c>
      <c r="D126" s="466" t="s">
        <v>57</v>
      </c>
      <c r="E126" s="508">
        <v>319.2</v>
      </c>
      <c r="F126" s="508">
        <f>ROUND(E126*G126,0)</f>
        <v>4788</v>
      </c>
      <c r="G126" s="509">
        <v>15</v>
      </c>
      <c r="H126" s="509"/>
      <c r="I126" s="481"/>
      <c r="J126" s="508"/>
      <c r="K126" s="508"/>
      <c r="L126" s="481"/>
      <c r="M126" s="508">
        <f>F126+I126+K126</f>
        <v>4788</v>
      </c>
      <c r="N126" s="474"/>
    </row>
    <row r="127" spans="2:14" ht="23.25" thickBot="1" x14ac:dyDescent="0.25">
      <c r="B127" s="456">
        <v>36</v>
      </c>
      <c r="C127" s="520" t="s">
        <v>204</v>
      </c>
      <c r="D127" s="494" t="s">
        <v>57</v>
      </c>
      <c r="E127" s="478">
        <v>200</v>
      </c>
      <c r="F127" s="478">
        <f>ROUND(E127*G127,0)</f>
        <v>3000</v>
      </c>
      <c r="G127" s="480">
        <v>15</v>
      </c>
      <c r="H127" s="480"/>
      <c r="I127" s="486"/>
      <c r="J127" s="478"/>
      <c r="K127" s="478"/>
      <c r="L127" s="486"/>
      <c r="M127" s="478">
        <f>F127+I127+K127</f>
        <v>3000</v>
      </c>
      <c r="N127" s="485"/>
    </row>
    <row r="128" spans="2:14" ht="21.75" customHeight="1" thickBot="1" x14ac:dyDescent="0.25">
      <c r="B128" s="521"/>
      <c r="C128" s="522" t="s">
        <v>129</v>
      </c>
      <c r="D128" s="722"/>
      <c r="E128" s="723"/>
      <c r="F128" s="723"/>
      <c r="G128" s="723"/>
      <c r="H128" s="723"/>
      <c r="I128" s="723"/>
      <c r="J128" s="723"/>
      <c r="K128" s="740"/>
      <c r="L128" s="578"/>
      <c r="M128" s="524">
        <f>M126+M127</f>
        <v>7788</v>
      </c>
      <c r="N128" s="525"/>
    </row>
    <row r="129" spans="2:14" ht="22.5" customHeight="1" thickBot="1" x14ac:dyDescent="0.25">
      <c r="C129" s="471"/>
      <c r="D129" s="577"/>
      <c r="E129" s="577"/>
      <c r="F129" s="577"/>
      <c r="G129" s="577"/>
      <c r="H129" s="577"/>
      <c r="I129" s="577"/>
      <c r="J129" s="577"/>
      <c r="K129" s="577"/>
      <c r="L129" s="516"/>
    </row>
    <row r="130" spans="2:14" ht="5.25" hidden="1" customHeight="1" x14ac:dyDescent="0.2">
      <c r="C130" s="471"/>
      <c r="D130" s="577"/>
      <c r="E130" s="577"/>
      <c r="F130" s="577"/>
      <c r="G130" s="577"/>
      <c r="H130" s="577"/>
      <c r="I130" s="577"/>
      <c r="J130" s="577"/>
      <c r="K130" s="577"/>
      <c r="L130" s="516"/>
    </row>
    <row r="131" spans="2:14" x14ac:dyDescent="0.2">
      <c r="B131" s="718"/>
      <c r="C131" s="719"/>
      <c r="D131" s="704" t="s">
        <v>0</v>
      </c>
      <c r="E131" s="704"/>
      <c r="F131" s="704"/>
      <c r="G131" s="704"/>
      <c r="H131" s="704"/>
      <c r="I131" s="704"/>
      <c r="J131" s="704"/>
      <c r="K131" s="704"/>
      <c r="L131" s="704"/>
      <c r="M131" s="705"/>
      <c r="N131" s="474"/>
    </row>
    <row r="132" spans="2:14" x14ac:dyDescent="0.2">
      <c r="B132" s="720"/>
      <c r="C132" s="721"/>
      <c r="D132" s="706"/>
      <c r="E132" s="706"/>
      <c r="F132" s="706"/>
      <c r="G132" s="706"/>
      <c r="H132" s="706"/>
      <c r="I132" s="706"/>
      <c r="J132" s="706"/>
      <c r="K132" s="706"/>
      <c r="L132" s="706"/>
      <c r="M132" s="707"/>
      <c r="N132" s="475"/>
    </row>
    <row r="133" spans="2:14" x14ac:dyDescent="0.2">
      <c r="B133" s="720"/>
      <c r="C133" s="721"/>
      <c r="D133" s="708" t="str">
        <f>D121</f>
        <v>PAGO QUINCENAL DEL 16 AL 31 DE OCTUBRE 2025</v>
      </c>
      <c r="E133" s="708"/>
      <c r="F133" s="708"/>
      <c r="G133" s="708"/>
      <c r="H133" s="708"/>
      <c r="I133" s="708"/>
      <c r="J133" s="708"/>
      <c r="K133" s="708"/>
      <c r="L133" s="708"/>
      <c r="M133" s="591"/>
      <c r="N133" s="475"/>
    </row>
    <row r="134" spans="2:14" ht="6" customHeight="1" thickBot="1" x14ac:dyDescent="0.25">
      <c r="B134" s="722"/>
      <c r="C134" s="723"/>
      <c r="D134" s="709"/>
      <c r="E134" s="709"/>
      <c r="F134" s="709"/>
      <c r="G134" s="709"/>
      <c r="H134" s="709"/>
      <c r="I134" s="709"/>
      <c r="J134" s="709"/>
      <c r="K134" s="709"/>
      <c r="L134" s="709"/>
      <c r="M134" s="593"/>
      <c r="N134" s="476"/>
    </row>
    <row r="135" spans="2:14" ht="15" customHeight="1" x14ac:dyDescent="0.2">
      <c r="B135" s="734" t="s">
        <v>2</v>
      </c>
      <c r="C135" s="736"/>
      <c r="D135" s="636" t="s">
        <v>142</v>
      </c>
      <c r="E135" s="712"/>
      <c r="F135" s="712"/>
      <c r="G135" s="712"/>
      <c r="H135" s="712"/>
      <c r="I135" s="712"/>
      <c r="J135" s="712"/>
      <c r="K135" s="712"/>
      <c r="L135" s="712"/>
      <c r="M135" s="637"/>
      <c r="N135" s="475"/>
    </row>
    <row r="136" spans="2:14" ht="7.5" customHeight="1" thickBot="1" x14ac:dyDescent="0.25">
      <c r="B136" s="733"/>
      <c r="C136" s="731"/>
      <c r="D136" s="592"/>
      <c r="E136" s="709"/>
      <c r="F136" s="709"/>
      <c r="G136" s="709"/>
      <c r="H136" s="709"/>
      <c r="I136" s="709"/>
      <c r="J136" s="709"/>
      <c r="K136" s="709"/>
      <c r="L136" s="709"/>
      <c r="M136" s="593"/>
      <c r="N136" s="476"/>
    </row>
    <row r="137" spans="2:14" ht="40.5" customHeight="1" thickBot="1" x14ac:dyDescent="0.25">
      <c r="B137" s="176" t="s">
        <v>11</v>
      </c>
      <c r="C137" s="456" t="s">
        <v>4</v>
      </c>
      <c r="D137" s="441" t="s">
        <v>13</v>
      </c>
      <c r="E137" s="442" t="s">
        <v>28</v>
      </c>
      <c r="F137" s="443" t="s">
        <v>5</v>
      </c>
      <c r="G137" s="443" t="s">
        <v>6</v>
      </c>
      <c r="H137" s="444" t="s">
        <v>7</v>
      </c>
      <c r="I137" s="457" t="s">
        <v>89</v>
      </c>
      <c r="J137" s="457" t="s">
        <v>8</v>
      </c>
      <c r="K137" s="445" t="s">
        <v>105</v>
      </c>
      <c r="L137" s="445" t="s">
        <v>215</v>
      </c>
      <c r="M137" s="443" t="s">
        <v>9</v>
      </c>
      <c r="N137" s="441" t="s">
        <v>10</v>
      </c>
    </row>
    <row r="138" spans="2:14" ht="39" customHeight="1" thickBot="1" x14ac:dyDescent="0.25">
      <c r="B138" s="441">
        <v>37</v>
      </c>
      <c r="C138" s="512" t="s">
        <v>143</v>
      </c>
      <c r="D138" s="494" t="s">
        <v>144</v>
      </c>
      <c r="E138" s="478">
        <f>6732.4/15</f>
        <v>448.82666666666665</v>
      </c>
      <c r="F138" s="478">
        <f>ROUND(E138*G138,0)</f>
        <v>4488</v>
      </c>
      <c r="G138" s="480">
        <v>10</v>
      </c>
      <c r="H138" s="480"/>
      <c r="I138" s="486"/>
      <c r="J138" s="478"/>
      <c r="K138" s="478"/>
      <c r="L138" s="486"/>
      <c r="M138" s="478">
        <f>F138+I138+K138</f>
        <v>4488</v>
      </c>
      <c r="N138" s="485"/>
    </row>
    <row r="139" spans="2:14" ht="30" customHeight="1" thickBot="1" x14ac:dyDescent="0.25">
      <c r="B139" s="441">
        <v>38</v>
      </c>
      <c r="C139" s="175" t="s">
        <v>155</v>
      </c>
      <c r="D139" s="494" t="s">
        <v>156</v>
      </c>
      <c r="E139" s="478">
        <v>432.16</v>
      </c>
      <c r="F139" s="478">
        <f>ROUND(E139*G139,0)</f>
        <v>6482</v>
      </c>
      <c r="G139" s="480">
        <v>15</v>
      </c>
      <c r="H139" s="480"/>
      <c r="I139" s="486"/>
      <c r="J139" s="478"/>
      <c r="K139" s="478"/>
      <c r="L139" s="486"/>
      <c r="M139" s="478">
        <f>F139+I139+K139</f>
        <v>6482</v>
      </c>
      <c r="N139" s="485"/>
    </row>
    <row r="140" spans="2:14" ht="26.25" customHeight="1" thickBot="1" x14ac:dyDescent="0.25">
      <c r="B140" s="456"/>
      <c r="C140" s="175" t="s">
        <v>129</v>
      </c>
      <c r="D140" s="250"/>
      <c r="E140" s="486"/>
      <c r="F140" s="486"/>
      <c r="G140" s="574"/>
      <c r="H140" s="574"/>
      <c r="I140" s="486"/>
      <c r="J140" s="486"/>
      <c r="K140" s="486"/>
      <c r="L140" s="486"/>
      <c r="M140" s="526">
        <f>M138+M139</f>
        <v>10970</v>
      </c>
      <c r="N140" s="491"/>
    </row>
    <row r="141" spans="2:14" ht="26.25" customHeight="1" x14ac:dyDescent="0.2">
      <c r="B141" s="579"/>
      <c r="C141" s="505"/>
      <c r="D141" s="527"/>
      <c r="E141" s="472"/>
      <c r="F141" s="472"/>
      <c r="G141" s="577"/>
      <c r="H141" s="577"/>
      <c r="I141" s="472"/>
      <c r="J141" s="472"/>
      <c r="K141" s="472"/>
      <c r="L141" s="473"/>
    </row>
    <row r="142" spans="2:14" ht="26.25" customHeight="1" x14ac:dyDescent="0.2">
      <c r="B142" s="579"/>
      <c r="C142" s="505"/>
      <c r="D142" s="527"/>
      <c r="E142" s="472"/>
      <c r="F142" s="472"/>
      <c r="G142" s="577"/>
      <c r="H142" s="577"/>
      <c r="I142" s="472"/>
      <c r="J142" s="472"/>
      <c r="K142" s="472"/>
      <c r="L142" s="473"/>
    </row>
    <row r="143" spans="2:14" ht="26.25" customHeight="1" x14ac:dyDescent="0.2">
      <c r="B143" s="579"/>
      <c r="C143" s="505"/>
      <c r="D143" s="527"/>
      <c r="E143" s="472"/>
      <c r="F143" s="472"/>
      <c r="G143" s="577"/>
      <c r="H143" s="577"/>
      <c r="I143" s="472"/>
      <c r="J143" s="472"/>
      <c r="K143" s="472"/>
      <c r="L143" s="473"/>
    </row>
    <row r="144" spans="2:14" ht="26.25" customHeight="1" x14ac:dyDescent="0.2">
      <c r="B144" s="579"/>
      <c r="C144" s="505"/>
      <c r="D144" s="527"/>
      <c r="E144" s="472"/>
      <c r="F144" s="472"/>
      <c r="G144" s="577"/>
      <c r="H144" s="577"/>
      <c r="I144" s="472"/>
      <c r="J144" s="472"/>
      <c r="K144" s="472"/>
      <c r="L144" s="473"/>
    </row>
    <row r="145" spans="2:14" ht="13.5" customHeight="1" thickBot="1" x14ac:dyDescent="0.25">
      <c r="B145" s="579"/>
      <c r="C145" s="505"/>
      <c r="D145" s="527"/>
      <c r="E145" s="472"/>
      <c r="F145" s="472"/>
      <c r="G145" s="577"/>
      <c r="H145" s="577"/>
      <c r="I145" s="472"/>
      <c r="J145" s="472"/>
      <c r="K145" s="472"/>
      <c r="L145" s="473"/>
    </row>
    <row r="146" spans="2:14" ht="3.75" hidden="1" customHeight="1" x14ac:dyDescent="0.2">
      <c r="B146" s="579"/>
      <c r="C146" s="505"/>
      <c r="D146" s="527"/>
      <c r="E146" s="472"/>
      <c r="F146" s="472"/>
      <c r="G146" s="577"/>
      <c r="H146" s="577"/>
      <c r="I146" s="472"/>
      <c r="J146" s="472"/>
      <c r="K146" s="472"/>
      <c r="L146" s="473"/>
    </row>
    <row r="147" spans="2:14" x14ac:dyDescent="0.2">
      <c r="B147" s="718"/>
      <c r="C147" s="719"/>
      <c r="D147" s="767" t="s">
        <v>0</v>
      </c>
      <c r="E147" s="767"/>
      <c r="F147" s="767"/>
      <c r="G147" s="767"/>
      <c r="H147" s="767"/>
      <c r="I147" s="767"/>
      <c r="J147" s="767"/>
      <c r="K147" s="767"/>
      <c r="L147" s="767"/>
      <c r="M147" s="768"/>
      <c r="N147" s="474"/>
    </row>
    <row r="148" spans="2:14" ht="7.5" customHeight="1" x14ac:dyDescent="0.2">
      <c r="B148" s="720"/>
      <c r="C148" s="721"/>
      <c r="D148" s="769"/>
      <c r="E148" s="769"/>
      <c r="F148" s="769"/>
      <c r="G148" s="769"/>
      <c r="H148" s="769"/>
      <c r="I148" s="769"/>
      <c r="J148" s="769"/>
      <c r="K148" s="769"/>
      <c r="L148" s="769"/>
      <c r="M148" s="770"/>
      <c r="N148" s="475"/>
    </row>
    <row r="149" spans="2:14" x14ac:dyDescent="0.2">
      <c r="B149" s="720"/>
      <c r="C149" s="721"/>
      <c r="D149" s="771" t="str">
        <f>D133</f>
        <v>PAGO QUINCENAL DEL 16 AL 31 DE OCTUBRE 2025</v>
      </c>
      <c r="E149" s="771"/>
      <c r="F149" s="771"/>
      <c r="G149" s="771"/>
      <c r="H149" s="771"/>
      <c r="I149" s="771"/>
      <c r="J149" s="771"/>
      <c r="K149" s="771"/>
      <c r="L149" s="771"/>
      <c r="M149" s="772"/>
      <c r="N149" s="475"/>
    </row>
    <row r="150" spans="2:14" ht="4.5" customHeight="1" thickBot="1" x14ac:dyDescent="0.25">
      <c r="B150" s="722"/>
      <c r="C150" s="723"/>
      <c r="D150" s="773"/>
      <c r="E150" s="773"/>
      <c r="F150" s="773"/>
      <c r="G150" s="773"/>
      <c r="H150" s="773"/>
      <c r="I150" s="773"/>
      <c r="J150" s="773"/>
      <c r="K150" s="773"/>
      <c r="L150" s="773"/>
      <c r="M150" s="774"/>
      <c r="N150" s="476"/>
    </row>
    <row r="151" spans="2:14" ht="15" customHeight="1" x14ac:dyDescent="0.2">
      <c r="B151" s="734" t="s">
        <v>2</v>
      </c>
      <c r="C151" s="736"/>
      <c r="D151" s="775" t="s">
        <v>60</v>
      </c>
      <c r="E151" s="776"/>
      <c r="F151" s="776"/>
      <c r="G151" s="776"/>
      <c r="H151" s="776"/>
      <c r="I151" s="776"/>
      <c r="J151" s="776"/>
      <c r="K151" s="776"/>
      <c r="L151" s="776"/>
      <c r="M151" s="777"/>
      <c r="N151" s="475"/>
    </row>
    <row r="152" spans="2:14" ht="4.5" customHeight="1" thickBot="1" x14ac:dyDescent="0.25">
      <c r="B152" s="733"/>
      <c r="C152" s="731"/>
      <c r="D152" s="778"/>
      <c r="E152" s="773"/>
      <c r="F152" s="773"/>
      <c r="G152" s="773"/>
      <c r="H152" s="773"/>
      <c r="I152" s="773"/>
      <c r="J152" s="773"/>
      <c r="K152" s="773"/>
      <c r="L152" s="773"/>
      <c r="M152" s="774"/>
      <c r="N152" s="476"/>
    </row>
    <row r="153" spans="2:14" ht="45.75" thickBot="1" x14ac:dyDescent="0.25">
      <c r="B153" s="176" t="s">
        <v>11</v>
      </c>
      <c r="C153" s="456" t="s">
        <v>4</v>
      </c>
      <c r="D153" s="441" t="s">
        <v>13</v>
      </c>
      <c r="E153" s="442" t="s">
        <v>28</v>
      </c>
      <c r="F153" s="443" t="s">
        <v>5</v>
      </c>
      <c r="G153" s="443" t="s">
        <v>6</v>
      </c>
      <c r="H153" s="444" t="s">
        <v>7</v>
      </c>
      <c r="I153" s="457" t="s">
        <v>89</v>
      </c>
      <c r="J153" s="457" t="s">
        <v>8</v>
      </c>
      <c r="K153" s="445" t="s">
        <v>105</v>
      </c>
      <c r="L153" s="445" t="s">
        <v>215</v>
      </c>
      <c r="M153" s="443" t="s">
        <v>9</v>
      </c>
      <c r="N153" s="441" t="s">
        <v>10</v>
      </c>
    </row>
    <row r="154" spans="2:14" ht="27" customHeight="1" thickBot="1" x14ac:dyDescent="0.25">
      <c r="B154" s="460">
        <v>39</v>
      </c>
      <c r="C154" s="519" t="s">
        <v>61</v>
      </c>
      <c r="D154" s="466" t="s">
        <v>62</v>
      </c>
      <c r="E154" s="478">
        <f>5075/15</f>
        <v>338.33333333333331</v>
      </c>
      <c r="F154" s="478">
        <f t="shared" ref="F154:F156" si="14">ROUND(E154*G154,0)</f>
        <v>5075</v>
      </c>
      <c r="G154" s="509">
        <v>15</v>
      </c>
      <c r="H154" s="509"/>
      <c r="I154" s="481"/>
      <c r="J154" s="478"/>
      <c r="K154" s="508"/>
      <c r="L154" s="481"/>
      <c r="M154" s="508">
        <f t="shared" ref="M154:M156" si="15">F154+I154+K154</f>
        <v>5075</v>
      </c>
      <c r="N154" s="474"/>
    </row>
    <row r="155" spans="2:14" ht="27" customHeight="1" thickBot="1" x14ac:dyDescent="0.25">
      <c r="B155" s="460">
        <v>40</v>
      </c>
      <c r="C155" s="507" t="s">
        <v>264</v>
      </c>
      <c r="D155" s="466" t="s">
        <v>265</v>
      </c>
      <c r="E155" s="478">
        <f>3662.4/15</f>
        <v>244.16</v>
      </c>
      <c r="F155" s="478">
        <f t="shared" si="14"/>
        <v>3662</v>
      </c>
      <c r="G155" s="480">
        <v>15</v>
      </c>
      <c r="H155" s="480"/>
      <c r="I155" s="486"/>
      <c r="J155" s="478"/>
      <c r="K155" s="478"/>
      <c r="L155" s="486"/>
      <c r="M155" s="478">
        <f t="shared" si="15"/>
        <v>3662</v>
      </c>
      <c r="N155" s="474"/>
    </row>
    <row r="156" spans="2:14" ht="21" customHeight="1" thickBot="1" x14ac:dyDescent="0.25">
      <c r="B156" s="441">
        <v>41</v>
      </c>
      <c r="C156" s="511" t="s">
        <v>140</v>
      </c>
      <c r="D156" s="494" t="s">
        <v>64</v>
      </c>
      <c r="E156" s="478">
        <f>3662.4/15</f>
        <v>244.16</v>
      </c>
      <c r="F156" s="478">
        <f t="shared" si="14"/>
        <v>3662</v>
      </c>
      <c r="G156" s="480">
        <v>15</v>
      </c>
      <c r="H156" s="480"/>
      <c r="I156" s="486"/>
      <c r="J156" s="478"/>
      <c r="K156" s="478"/>
      <c r="L156" s="486"/>
      <c r="M156" s="478">
        <f t="shared" si="15"/>
        <v>3662</v>
      </c>
      <c r="N156" s="485"/>
    </row>
    <row r="157" spans="2:14" ht="17.25" customHeight="1" thickBot="1" x14ac:dyDescent="0.25">
      <c r="B157" s="456"/>
      <c r="C157" s="484" t="s">
        <v>129</v>
      </c>
      <c r="D157" s="250"/>
      <c r="E157" s="486"/>
      <c r="F157" s="486"/>
      <c r="G157" s="574"/>
      <c r="H157" s="574"/>
      <c r="I157" s="486"/>
      <c r="J157" s="486"/>
      <c r="K157" s="486"/>
      <c r="L157" s="486"/>
      <c r="M157" s="526">
        <f>SUM(M154:M156)</f>
        <v>12399</v>
      </c>
      <c r="N157" s="491"/>
    </row>
    <row r="158" spans="2:14" ht="17.25" customHeight="1" x14ac:dyDescent="0.2">
      <c r="B158" s="579"/>
      <c r="C158" s="471"/>
      <c r="D158" s="527"/>
      <c r="E158" s="472"/>
      <c r="F158" s="472"/>
      <c r="G158" s="577"/>
      <c r="H158" s="577"/>
      <c r="I158" s="472"/>
      <c r="J158" s="472"/>
      <c r="K158" s="472"/>
      <c r="L158" s="473"/>
    </row>
    <row r="159" spans="2:14" ht="1.5" customHeight="1" thickBot="1" x14ac:dyDescent="0.25"/>
    <row r="160" spans="2:14" x14ac:dyDescent="0.2">
      <c r="B160" s="718"/>
      <c r="C160" s="719"/>
      <c r="D160" s="704" t="s">
        <v>0</v>
      </c>
      <c r="E160" s="704"/>
      <c r="F160" s="704"/>
      <c r="G160" s="704"/>
      <c r="H160" s="704"/>
      <c r="I160" s="704"/>
      <c r="J160" s="704"/>
      <c r="K160" s="704"/>
      <c r="L160" s="704"/>
      <c r="M160" s="705"/>
      <c r="N160" s="474"/>
    </row>
    <row r="161" spans="2:14" ht="5.25" customHeight="1" x14ac:dyDescent="0.2">
      <c r="B161" s="720"/>
      <c r="C161" s="721"/>
      <c r="D161" s="706"/>
      <c r="E161" s="706"/>
      <c r="F161" s="706"/>
      <c r="G161" s="706"/>
      <c r="H161" s="706"/>
      <c r="I161" s="706"/>
      <c r="J161" s="706"/>
      <c r="K161" s="706"/>
      <c r="L161" s="706"/>
      <c r="M161" s="707"/>
      <c r="N161" s="475"/>
    </row>
    <row r="162" spans="2:14" x14ac:dyDescent="0.2">
      <c r="B162" s="720"/>
      <c r="C162" s="721"/>
      <c r="D162" s="708" t="str">
        <f>D149</f>
        <v>PAGO QUINCENAL DEL 16 AL 31 DE OCTUBRE 2025</v>
      </c>
      <c r="E162" s="708"/>
      <c r="F162" s="708"/>
      <c r="G162" s="708"/>
      <c r="H162" s="708"/>
      <c r="I162" s="708"/>
      <c r="J162" s="708"/>
      <c r="K162" s="708"/>
      <c r="L162" s="708"/>
      <c r="M162" s="591"/>
      <c r="N162" s="475"/>
    </row>
    <row r="163" spans="2:14" ht="12" customHeight="1" thickBot="1" x14ac:dyDescent="0.25">
      <c r="B163" s="722"/>
      <c r="C163" s="723"/>
      <c r="D163" s="709"/>
      <c r="E163" s="709"/>
      <c r="F163" s="709"/>
      <c r="G163" s="709"/>
      <c r="H163" s="709"/>
      <c r="I163" s="709"/>
      <c r="J163" s="709"/>
      <c r="K163" s="709"/>
      <c r="L163" s="709"/>
      <c r="M163" s="593"/>
      <c r="N163" s="476"/>
    </row>
    <row r="164" spans="2:14" ht="15" customHeight="1" x14ac:dyDescent="0.2">
      <c r="B164" s="734" t="s">
        <v>2</v>
      </c>
      <c r="C164" s="736"/>
      <c r="D164" s="636" t="s">
        <v>65</v>
      </c>
      <c r="E164" s="712"/>
      <c r="F164" s="712"/>
      <c r="G164" s="712"/>
      <c r="H164" s="712"/>
      <c r="I164" s="712"/>
      <c r="J164" s="712"/>
      <c r="K164" s="712"/>
      <c r="L164" s="712"/>
      <c r="M164" s="637"/>
      <c r="N164" s="475"/>
    </row>
    <row r="165" spans="2:14" ht="15.75" customHeight="1" thickBot="1" x14ac:dyDescent="0.25">
      <c r="B165" s="733"/>
      <c r="C165" s="731"/>
      <c r="D165" s="592"/>
      <c r="E165" s="709"/>
      <c r="F165" s="709"/>
      <c r="G165" s="709"/>
      <c r="H165" s="709"/>
      <c r="I165" s="709"/>
      <c r="J165" s="709"/>
      <c r="K165" s="709"/>
      <c r="L165" s="709"/>
      <c r="M165" s="593"/>
      <c r="N165" s="476"/>
    </row>
    <row r="166" spans="2:14" ht="45.75" thickBot="1" x14ac:dyDescent="0.25">
      <c r="B166" s="176" t="s">
        <v>11</v>
      </c>
      <c r="C166" s="456" t="s">
        <v>4</v>
      </c>
      <c r="D166" s="441" t="s">
        <v>13</v>
      </c>
      <c r="E166" s="442" t="s">
        <v>28</v>
      </c>
      <c r="F166" s="443" t="s">
        <v>5</v>
      </c>
      <c r="G166" s="443" t="s">
        <v>6</v>
      </c>
      <c r="H166" s="444" t="s">
        <v>7</v>
      </c>
      <c r="I166" s="442" t="s">
        <v>89</v>
      </c>
      <c r="J166" s="444" t="s">
        <v>8</v>
      </c>
      <c r="K166" s="445" t="s">
        <v>105</v>
      </c>
      <c r="L166" s="445" t="s">
        <v>215</v>
      </c>
      <c r="M166" s="443" t="s">
        <v>9</v>
      </c>
      <c r="N166" s="441" t="s">
        <v>10</v>
      </c>
    </row>
    <row r="167" spans="2:14" ht="24" customHeight="1" thickBot="1" x14ac:dyDescent="0.25">
      <c r="B167" s="460">
        <v>42</v>
      </c>
      <c r="C167" s="519" t="s">
        <v>66</v>
      </c>
      <c r="D167" s="466" t="s">
        <v>67</v>
      </c>
      <c r="E167" s="478">
        <v>330.33333333333331</v>
      </c>
      <c r="F167" s="478">
        <f>ROUND(E167*G167,0)</f>
        <v>4955</v>
      </c>
      <c r="G167" s="509">
        <v>15</v>
      </c>
      <c r="H167" s="509"/>
      <c r="I167" s="481"/>
      <c r="J167" s="498">
        <v>0</v>
      </c>
      <c r="K167" s="508">
        <f>ROUND((E167*2)*J167,0)</f>
        <v>0</v>
      </c>
      <c r="L167" s="478"/>
      <c r="M167" s="478">
        <f>F167+I167+K167</f>
        <v>4955</v>
      </c>
      <c r="N167" s="508"/>
    </row>
    <row r="168" spans="2:14" ht="21" customHeight="1" thickBot="1" x14ac:dyDescent="0.25">
      <c r="B168" s="441">
        <v>43</v>
      </c>
      <c r="C168" s="511" t="s">
        <v>68</v>
      </c>
      <c r="D168" s="494" t="s">
        <v>67</v>
      </c>
      <c r="E168" s="478">
        <v>330.33333333333331</v>
      </c>
      <c r="F168" s="478">
        <f>ROUND(E168*G168,0)</f>
        <v>4955</v>
      </c>
      <c r="G168" s="480">
        <v>15</v>
      </c>
      <c r="H168" s="480"/>
      <c r="I168" s="486"/>
      <c r="J168" s="498">
        <v>0</v>
      </c>
      <c r="K168" s="508">
        <f>ROUND((E168*2)*J168,0)</f>
        <v>0</v>
      </c>
      <c r="L168" s="481"/>
      <c r="M168" s="478">
        <f>F168+I168+K168-L168</f>
        <v>4955</v>
      </c>
      <c r="N168" s="478"/>
    </row>
    <row r="169" spans="2:14" ht="16.5" customHeight="1" thickBot="1" x14ac:dyDescent="0.25">
      <c r="B169" s="513"/>
      <c r="C169" s="484" t="s">
        <v>129</v>
      </c>
      <c r="D169" s="737"/>
      <c r="E169" s="738"/>
      <c r="F169" s="738"/>
      <c r="G169" s="738"/>
      <c r="H169" s="738"/>
      <c r="I169" s="738"/>
      <c r="J169" s="738"/>
      <c r="K169" s="739"/>
      <c r="L169" s="515"/>
      <c r="M169" s="528">
        <f>M168+M167</f>
        <v>9910</v>
      </c>
      <c r="N169" s="485"/>
    </row>
    <row r="170" spans="2:14" ht="16.5" customHeight="1" x14ac:dyDescent="0.2">
      <c r="C170" s="471"/>
      <c r="D170" s="577"/>
      <c r="E170" s="577"/>
      <c r="F170" s="577"/>
      <c r="G170" s="577"/>
      <c r="H170" s="577"/>
      <c r="I170" s="577"/>
      <c r="J170" s="577"/>
      <c r="K170" s="577"/>
      <c r="L170" s="516"/>
      <c r="M170" s="510"/>
    </row>
    <row r="171" spans="2:14" ht="16.5" customHeight="1" x14ac:dyDescent="0.2">
      <c r="C171" s="471"/>
      <c r="D171" s="577"/>
      <c r="E171" s="577"/>
      <c r="F171" s="577"/>
      <c r="G171" s="577"/>
      <c r="H171" s="577"/>
      <c r="I171" s="577"/>
      <c r="J171" s="577"/>
      <c r="K171" s="577"/>
      <c r="L171" s="516"/>
      <c r="M171" s="510"/>
    </row>
    <row r="172" spans="2:14" ht="16.5" customHeight="1" x14ac:dyDescent="0.2">
      <c r="C172" s="471"/>
      <c r="D172" s="577"/>
      <c r="E172" s="577"/>
      <c r="F172" s="577"/>
      <c r="G172" s="577"/>
      <c r="H172" s="577"/>
      <c r="I172" s="577"/>
      <c r="J172" s="577"/>
      <c r="K172" s="577"/>
      <c r="L172" s="516"/>
      <c r="M172" s="510"/>
    </row>
    <row r="173" spans="2:14" ht="16.5" customHeight="1" thickBot="1" x14ac:dyDescent="0.25">
      <c r="C173" s="471"/>
      <c r="D173" s="577"/>
      <c r="E173" s="577"/>
      <c r="F173" s="577"/>
      <c r="G173" s="577"/>
      <c r="H173" s="577"/>
      <c r="I173" s="577"/>
      <c r="J173" s="577"/>
      <c r="K173" s="577"/>
      <c r="L173" s="516"/>
      <c r="M173" s="510"/>
    </row>
    <row r="174" spans="2:14" x14ac:dyDescent="0.2">
      <c r="B174" s="718"/>
      <c r="C174" s="719"/>
      <c r="D174" s="704" t="s">
        <v>0</v>
      </c>
      <c r="E174" s="704"/>
      <c r="F174" s="704"/>
      <c r="G174" s="704"/>
      <c r="H174" s="704"/>
      <c r="I174" s="704"/>
      <c r="J174" s="704"/>
      <c r="K174" s="704"/>
      <c r="L174" s="704"/>
      <c r="M174" s="705"/>
      <c r="N174" s="474"/>
    </row>
    <row r="175" spans="2:14" ht="5.25" customHeight="1" x14ac:dyDescent="0.2">
      <c r="B175" s="720"/>
      <c r="C175" s="721"/>
      <c r="D175" s="706"/>
      <c r="E175" s="706"/>
      <c r="F175" s="706"/>
      <c r="G175" s="706"/>
      <c r="H175" s="706"/>
      <c r="I175" s="706"/>
      <c r="J175" s="706"/>
      <c r="K175" s="706"/>
      <c r="L175" s="706"/>
      <c r="M175" s="707"/>
      <c r="N175" s="475"/>
    </row>
    <row r="176" spans="2:14" ht="18" customHeight="1" x14ac:dyDescent="0.2">
      <c r="B176" s="720"/>
      <c r="C176" s="721"/>
      <c r="D176" s="708" t="str">
        <f>D149</f>
        <v>PAGO QUINCENAL DEL 16 AL 31 DE OCTUBRE 2025</v>
      </c>
      <c r="E176" s="708"/>
      <c r="F176" s="708"/>
      <c r="G176" s="708"/>
      <c r="H176" s="708"/>
      <c r="I176" s="708"/>
      <c r="J176" s="708"/>
      <c r="K176" s="708"/>
      <c r="L176" s="708"/>
      <c r="M176" s="591"/>
      <c r="N176" s="475"/>
    </row>
    <row r="177" spans="2:14" ht="5.25" customHeight="1" thickBot="1" x14ac:dyDescent="0.25">
      <c r="B177" s="722"/>
      <c r="C177" s="723"/>
      <c r="D177" s="709"/>
      <c r="E177" s="709"/>
      <c r="F177" s="709"/>
      <c r="G177" s="709"/>
      <c r="H177" s="709"/>
      <c r="I177" s="709"/>
      <c r="J177" s="709"/>
      <c r="K177" s="709"/>
      <c r="L177" s="709"/>
      <c r="M177" s="593"/>
      <c r="N177" s="476"/>
    </row>
    <row r="178" spans="2:14" ht="15" customHeight="1" x14ac:dyDescent="0.2">
      <c r="B178" s="734" t="s">
        <v>2</v>
      </c>
      <c r="C178" s="736"/>
      <c r="D178" s="636" t="s">
        <v>69</v>
      </c>
      <c r="E178" s="712"/>
      <c r="F178" s="712"/>
      <c r="G178" s="712"/>
      <c r="H178" s="712"/>
      <c r="I178" s="712"/>
      <c r="J178" s="712"/>
      <c r="K178" s="712"/>
      <c r="L178" s="712"/>
      <c r="M178" s="637"/>
      <c r="N178" s="475"/>
    </row>
    <row r="179" spans="2:14" ht="8.25" customHeight="1" thickBot="1" x14ac:dyDescent="0.25">
      <c r="B179" s="733"/>
      <c r="C179" s="731"/>
      <c r="D179" s="592"/>
      <c r="E179" s="709"/>
      <c r="F179" s="709"/>
      <c r="G179" s="709"/>
      <c r="H179" s="709"/>
      <c r="I179" s="709"/>
      <c r="J179" s="709"/>
      <c r="K179" s="709"/>
      <c r="L179" s="709"/>
      <c r="M179" s="593"/>
      <c r="N179" s="476"/>
    </row>
    <row r="180" spans="2:14" ht="40.5" customHeight="1" thickBot="1" x14ac:dyDescent="0.25">
      <c r="B180" s="176" t="s">
        <v>11</v>
      </c>
      <c r="C180" s="456" t="s">
        <v>4</v>
      </c>
      <c r="D180" s="441" t="s">
        <v>13</v>
      </c>
      <c r="E180" s="442" t="s">
        <v>28</v>
      </c>
      <c r="F180" s="443" t="s">
        <v>5</v>
      </c>
      <c r="G180" s="443" t="s">
        <v>6</v>
      </c>
      <c r="H180" s="444" t="s">
        <v>7</v>
      </c>
      <c r="I180" s="443" t="s">
        <v>89</v>
      </c>
      <c r="J180" s="443" t="s">
        <v>8</v>
      </c>
      <c r="K180" s="445" t="s">
        <v>105</v>
      </c>
      <c r="L180" s="445" t="s">
        <v>215</v>
      </c>
      <c r="M180" s="443" t="s">
        <v>9</v>
      </c>
      <c r="N180" s="441" t="s">
        <v>10</v>
      </c>
    </row>
    <row r="181" spans="2:14" ht="28.5" customHeight="1" thickBot="1" x14ac:dyDescent="0.25">
      <c r="B181" s="444">
        <v>44</v>
      </c>
      <c r="C181" s="572" t="s">
        <v>157</v>
      </c>
      <c r="D181" s="444" t="s">
        <v>87</v>
      </c>
      <c r="E181" s="443">
        <v>319.2</v>
      </c>
      <c r="F181" s="478">
        <f>ROUND(E181*G181,0)</f>
        <v>4788</v>
      </c>
      <c r="G181" s="509">
        <v>15</v>
      </c>
      <c r="H181" s="480">
        <v>0</v>
      </c>
      <c r="I181" s="481">
        <f>ROUND((E181/4)*H181,0)</f>
        <v>0</v>
      </c>
      <c r="J181" s="478"/>
      <c r="K181" s="478"/>
      <c r="L181" s="486"/>
      <c r="M181" s="508">
        <f>F181+I181+K181</f>
        <v>4788</v>
      </c>
      <c r="N181" s="460"/>
    </row>
    <row r="182" spans="2:14" ht="34.5" customHeight="1" thickBot="1" x14ac:dyDescent="0.25">
      <c r="B182" s="444">
        <v>45</v>
      </c>
      <c r="C182" s="572" t="s">
        <v>246</v>
      </c>
      <c r="D182" s="444" t="s">
        <v>247</v>
      </c>
      <c r="E182" s="443">
        <v>319.2</v>
      </c>
      <c r="F182" s="478">
        <f>ROUND(E182*G182,0)</f>
        <v>4788</v>
      </c>
      <c r="G182" s="509">
        <v>15</v>
      </c>
      <c r="H182" s="509"/>
      <c r="I182" s="481"/>
      <c r="J182" s="478"/>
      <c r="K182" s="508"/>
      <c r="L182" s="481"/>
      <c r="M182" s="508">
        <f>F182+I182+K182</f>
        <v>4788</v>
      </c>
      <c r="N182" s="460"/>
    </row>
    <row r="183" spans="2:14" ht="28.5" customHeight="1" thickBot="1" x14ac:dyDescent="0.25">
      <c r="B183" s="460">
        <v>46</v>
      </c>
      <c r="C183" s="507" t="s">
        <v>148</v>
      </c>
      <c r="D183" s="466" t="s">
        <v>141</v>
      </c>
      <c r="E183" s="508">
        <v>460</v>
      </c>
      <c r="F183" s="478">
        <f>ROUND(E183*G183,0)</f>
        <v>6900</v>
      </c>
      <c r="G183" s="509">
        <v>15</v>
      </c>
      <c r="H183" s="509"/>
      <c r="I183" s="481"/>
      <c r="J183" s="478"/>
      <c r="K183" s="508"/>
      <c r="L183" s="481"/>
      <c r="M183" s="508">
        <f>F183+I183+K183</f>
        <v>6900</v>
      </c>
      <c r="N183" s="474"/>
    </row>
    <row r="184" spans="2:14" ht="28.5" customHeight="1" thickBot="1" x14ac:dyDescent="0.25">
      <c r="B184" s="571">
        <v>47</v>
      </c>
      <c r="C184" s="175" t="s">
        <v>266</v>
      </c>
      <c r="D184" s="494" t="s">
        <v>195</v>
      </c>
      <c r="E184" s="508">
        <v>506</v>
      </c>
      <c r="F184" s="478">
        <f>ROUND(E184*G184,0)</f>
        <v>7590</v>
      </c>
      <c r="G184" s="509">
        <v>15</v>
      </c>
      <c r="H184" s="509"/>
      <c r="I184" s="481"/>
      <c r="J184" s="478"/>
      <c r="K184" s="508"/>
      <c r="L184" s="481"/>
      <c r="M184" s="508">
        <f>F184+I184+K184</f>
        <v>7590</v>
      </c>
      <c r="N184" s="483"/>
    </row>
    <row r="185" spans="2:14" ht="28.5" customHeight="1" thickBot="1" x14ac:dyDescent="0.25">
      <c r="B185" s="582">
        <v>48</v>
      </c>
      <c r="C185" s="175" t="s">
        <v>198</v>
      </c>
      <c r="D185" s="494" t="s">
        <v>195</v>
      </c>
      <c r="E185" s="508">
        <v>506</v>
      </c>
      <c r="F185" s="478">
        <f>ROUND(E185*G185,0)</f>
        <v>7590</v>
      </c>
      <c r="G185" s="509">
        <v>15</v>
      </c>
      <c r="H185" s="509"/>
      <c r="I185" s="481"/>
      <c r="J185" s="478"/>
      <c r="K185" s="508"/>
      <c r="L185" s="481"/>
      <c r="M185" s="508">
        <f>F185+I185+K185</f>
        <v>7590</v>
      </c>
      <c r="N185" s="483"/>
    </row>
    <row r="186" spans="2:14" ht="17.25" customHeight="1" thickBot="1" x14ac:dyDescent="0.25">
      <c r="B186" s="456"/>
      <c r="C186" s="175" t="s">
        <v>129</v>
      </c>
      <c r="D186" s="685"/>
      <c r="E186" s="686"/>
      <c r="F186" s="686"/>
      <c r="G186" s="686"/>
      <c r="H186" s="686"/>
      <c r="I186" s="686"/>
      <c r="J186" s="686"/>
      <c r="K186" s="687"/>
      <c r="L186" s="569"/>
      <c r="M186" s="526">
        <f>M183+M181+M182+M184+M185</f>
        <v>31656</v>
      </c>
      <c r="N186" s="491"/>
    </row>
    <row r="188" spans="2:14" ht="15" customHeight="1" x14ac:dyDescent="0.2">
      <c r="C188" s="471"/>
      <c r="D188" s="577"/>
      <c r="E188" s="577"/>
      <c r="F188" s="577"/>
      <c r="G188" s="577"/>
      <c r="H188" s="577"/>
      <c r="I188" s="577"/>
      <c r="J188" s="577"/>
      <c r="K188" s="577"/>
      <c r="L188" s="516"/>
    </row>
    <row r="189" spans="2:14" ht="3" customHeight="1" thickBot="1" x14ac:dyDescent="0.25"/>
    <row r="190" spans="2:14" x14ac:dyDescent="0.2">
      <c r="B190" s="718"/>
      <c r="C190" s="719"/>
      <c r="D190" s="704" t="s">
        <v>0</v>
      </c>
      <c r="E190" s="704"/>
      <c r="F190" s="704"/>
      <c r="G190" s="704"/>
      <c r="H190" s="704"/>
      <c r="I190" s="704"/>
      <c r="J190" s="704"/>
      <c r="K190" s="704"/>
      <c r="L190" s="704"/>
      <c r="M190" s="705"/>
      <c r="N190" s="474"/>
    </row>
    <row r="191" spans="2:14" x14ac:dyDescent="0.2">
      <c r="B191" s="720"/>
      <c r="C191" s="721"/>
      <c r="D191" s="706"/>
      <c r="E191" s="706"/>
      <c r="F191" s="706"/>
      <c r="G191" s="706"/>
      <c r="H191" s="706"/>
      <c r="I191" s="706"/>
      <c r="J191" s="706"/>
      <c r="K191" s="706"/>
      <c r="L191" s="706"/>
      <c r="M191" s="707"/>
      <c r="N191" s="475"/>
    </row>
    <row r="192" spans="2:14" x14ac:dyDescent="0.2">
      <c r="B192" s="720"/>
      <c r="C192" s="721"/>
      <c r="D192" s="708" t="str">
        <f>D176</f>
        <v>PAGO QUINCENAL DEL 16 AL 31 DE OCTUBRE 2025</v>
      </c>
      <c r="E192" s="708"/>
      <c r="F192" s="708"/>
      <c r="G192" s="708"/>
      <c r="H192" s="708"/>
      <c r="I192" s="708"/>
      <c r="J192" s="708"/>
      <c r="K192" s="708"/>
      <c r="L192" s="708"/>
      <c r="M192" s="591"/>
      <c r="N192" s="475"/>
    </row>
    <row r="193" spans="2:14" ht="13.5" customHeight="1" thickBot="1" x14ac:dyDescent="0.25">
      <c r="B193" s="722"/>
      <c r="C193" s="723"/>
      <c r="D193" s="709"/>
      <c r="E193" s="709"/>
      <c r="F193" s="709"/>
      <c r="G193" s="709"/>
      <c r="H193" s="709"/>
      <c r="I193" s="709"/>
      <c r="J193" s="709"/>
      <c r="K193" s="709"/>
      <c r="L193" s="709"/>
      <c r="M193" s="593"/>
      <c r="N193" s="476"/>
    </row>
    <row r="194" spans="2:14" ht="15" customHeight="1" x14ac:dyDescent="0.2">
      <c r="B194" s="734" t="s">
        <v>2</v>
      </c>
      <c r="C194" s="736"/>
      <c r="D194" s="636" t="s">
        <v>76</v>
      </c>
      <c r="E194" s="712"/>
      <c r="F194" s="712"/>
      <c r="G194" s="712"/>
      <c r="H194" s="712"/>
      <c r="I194" s="712"/>
      <c r="J194" s="712"/>
      <c r="K194" s="712"/>
      <c r="L194" s="712"/>
      <c r="M194" s="637"/>
      <c r="N194" s="475"/>
    </row>
    <row r="195" spans="2:14" ht="15.75" customHeight="1" thickBot="1" x14ac:dyDescent="0.25">
      <c r="B195" s="733"/>
      <c r="C195" s="731"/>
      <c r="D195" s="592"/>
      <c r="E195" s="709"/>
      <c r="F195" s="709"/>
      <c r="G195" s="709"/>
      <c r="H195" s="709"/>
      <c r="I195" s="709"/>
      <c r="J195" s="709"/>
      <c r="K195" s="709"/>
      <c r="L195" s="709"/>
      <c r="M195" s="593"/>
      <c r="N195" s="476"/>
    </row>
    <row r="196" spans="2:14" ht="36.75" customHeight="1" thickBot="1" x14ac:dyDescent="0.25">
      <c r="B196" s="176" t="s">
        <v>11</v>
      </c>
      <c r="C196" s="456" t="s">
        <v>4</v>
      </c>
      <c r="D196" s="441" t="s">
        <v>13</v>
      </c>
      <c r="E196" s="442" t="s">
        <v>28</v>
      </c>
      <c r="F196" s="443" t="s">
        <v>5</v>
      </c>
      <c r="G196" s="443" t="s">
        <v>6</v>
      </c>
      <c r="H196" s="444" t="s">
        <v>7</v>
      </c>
      <c r="I196" s="457" t="s">
        <v>89</v>
      </c>
      <c r="J196" s="457" t="s">
        <v>8</v>
      </c>
      <c r="K196" s="445" t="s">
        <v>105</v>
      </c>
      <c r="L196" s="445" t="s">
        <v>215</v>
      </c>
      <c r="M196" s="443" t="s">
        <v>9</v>
      </c>
      <c r="N196" s="441" t="s">
        <v>10</v>
      </c>
    </row>
    <row r="197" spans="2:14" ht="23.25" thickBot="1" x14ac:dyDescent="0.25">
      <c r="B197" s="441">
        <v>49</v>
      </c>
      <c r="C197" s="531" t="s">
        <v>77</v>
      </c>
      <c r="D197" s="494" t="s">
        <v>76</v>
      </c>
      <c r="E197" s="478">
        <f>6347.25/15</f>
        <v>423.15</v>
      </c>
      <c r="F197" s="478">
        <f>ROUND(E197*G197,0)</f>
        <v>6347</v>
      </c>
      <c r="G197" s="480">
        <v>15</v>
      </c>
      <c r="H197" s="480"/>
      <c r="I197" s="486"/>
      <c r="J197" s="478"/>
      <c r="K197" s="478"/>
      <c r="L197" s="486"/>
      <c r="M197" s="478">
        <f>F197+I197+K197</f>
        <v>6347</v>
      </c>
      <c r="N197" s="485"/>
    </row>
    <row r="198" spans="2:14" ht="18.75" customHeight="1" thickBot="1" x14ac:dyDescent="0.25">
      <c r="B198" s="513"/>
      <c r="C198" s="484" t="s">
        <v>131</v>
      </c>
      <c r="D198" s="737"/>
      <c r="E198" s="738"/>
      <c r="F198" s="738"/>
      <c r="G198" s="738"/>
      <c r="H198" s="738"/>
      <c r="I198" s="738"/>
      <c r="J198" s="738"/>
      <c r="K198" s="739"/>
      <c r="L198" s="575"/>
      <c r="M198" s="515">
        <f>M197</f>
        <v>6347</v>
      </c>
      <c r="N198" s="491"/>
    </row>
    <row r="199" spans="2:14" ht="18.75" customHeight="1" x14ac:dyDescent="0.2">
      <c r="B199" s="585"/>
      <c r="C199" s="584"/>
      <c r="D199" s="583"/>
      <c r="E199" s="583"/>
      <c r="F199" s="583"/>
      <c r="G199" s="583"/>
      <c r="H199" s="583"/>
      <c r="I199" s="583"/>
      <c r="J199" s="583"/>
      <c r="K199" s="583"/>
      <c r="L199" s="583"/>
      <c r="M199" s="586"/>
      <c r="N199" s="585"/>
    </row>
    <row r="200" spans="2:14" ht="18.75" customHeight="1" x14ac:dyDescent="0.2">
      <c r="B200" s="585"/>
      <c r="C200" s="584"/>
      <c r="D200" s="583"/>
      <c r="E200" s="583"/>
      <c r="F200" s="583"/>
      <c r="G200" s="583"/>
      <c r="H200" s="583"/>
      <c r="I200" s="583"/>
      <c r="J200" s="583"/>
      <c r="K200" s="583"/>
      <c r="L200" s="583"/>
      <c r="M200" s="586"/>
      <c r="N200" s="585"/>
    </row>
    <row r="201" spans="2:14" ht="18.75" customHeight="1" x14ac:dyDescent="0.2">
      <c r="C201" s="471"/>
      <c r="D201" s="577"/>
      <c r="E201" s="577"/>
      <c r="F201" s="577"/>
      <c r="G201" s="577"/>
      <c r="H201" s="577"/>
      <c r="I201" s="577"/>
      <c r="J201" s="577"/>
      <c r="K201" s="577"/>
      <c r="L201" s="516"/>
    </row>
    <row r="202" spans="2:14" ht="6" customHeight="1" thickBot="1" x14ac:dyDescent="0.25"/>
    <row r="203" spans="2:14" x14ac:dyDescent="0.2">
      <c r="B203" s="718"/>
      <c r="C203" s="719"/>
      <c r="D203" s="704" t="s">
        <v>0</v>
      </c>
      <c r="E203" s="704"/>
      <c r="F203" s="704"/>
      <c r="G203" s="704"/>
      <c r="H203" s="704"/>
      <c r="I203" s="704"/>
      <c r="J203" s="704"/>
      <c r="K203" s="704"/>
      <c r="L203" s="704"/>
      <c r="M203" s="705"/>
      <c r="N203" s="474"/>
    </row>
    <row r="204" spans="2:14" ht="6.75" customHeight="1" x14ac:dyDescent="0.2">
      <c r="B204" s="720"/>
      <c r="C204" s="721"/>
      <c r="D204" s="706"/>
      <c r="E204" s="706"/>
      <c r="F204" s="706"/>
      <c r="G204" s="706"/>
      <c r="H204" s="706"/>
      <c r="I204" s="706"/>
      <c r="J204" s="706"/>
      <c r="K204" s="706"/>
      <c r="L204" s="706"/>
      <c r="M204" s="707"/>
      <c r="N204" s="475"/>
    </row>
    <row r="205" spans="2:14" x14ac:dyDescent="0.2">
      <c r="B205" s="720"/>
      <c r="C205" s="721"/>
      <c r="D205" s="708" t="str">
        <f>D192</f>
        <v>PAGO QUINCENAL DEL 16 AL 31 DE OCTUBRE 2025</v>
      </c>
      <c r="E205" s="708"/>
      <c r="F205" s="708"/>
      <c r="G205" s="708"/>
      <c r="H205" s="708"/>
      <c r="I205" s="708"/>
      <c r="J205" s="708"/>
      <c r="K205" s="708"/>
      <c r="L205" s="708"/>
      <c r="M205" s="591"/>
      <c r="N205" s="475"/>
    </row>
    <row r="206" spans="2:14" ht="10.5" customHeight="1" thickBot="1" x14ac:dyDescent="0.25">
      <c r="B206" s="722"/>
      <c r="C206" s="723"/>
      <c r="D206" s="709"/>
      <c r="E206" s="709"/>
      <c r="F206" s="709"/>
      <c r="G206" s="709"/>
      <c r="H206" s="709"/>
      <c r="I206" s="709"/>
      <c r="J206" s="709"/>
      <c r="K206" s="709"/>
      <c r="L206" s="709"/>
      <c r="M206" s="593"/>
      <c r="N206" s="476"/>
    </row>
    <row r="207" spans="2:14" ht="15" customHeight="1" x14ac:dyDescent="0.2">
      <c r="B207" s="734" t="s">
        <v>2</v>
      </c>
      <c r="C207" s="736"/>
      <c r="D207" s="636" t="s">
        <v>78</v>
      </c>
      <c r="E207" s="712"/>
      <c r="F207" s="712"/>
      <c r="G207" s="712"/>
      <c r="H207" s="712"/>
      <c r="I207" s="712"/>
      <c r="J207" s="712"/>
      <c r="K207" s="712"/>
      <c r="L207" s="712"/>
      <c r="M207" s="637"/>
      <c r="N207" s="475"/>
    </row>
    <row r="208" spans="2:14" ht="15.75" customHeight="1" thickBot="1" x14ac:dyDescent="0.25">
      <c r="B208" s="733"/>
      <c r="C208" s="731"/>
      <c r="D208" s="592"/>
      <c r="E208" s="709"/>
      <c r="F208" s="709"/>
      <c r="G208" s="709"/>
      <c r="H208" s="709"/>
      <c r="I208" s="709"/>
      <c r="J208" s="709"/>
      <c r="K208" s="709"/>
      <c r="L208" s="709"/>
      <c r="M208" s="593"/>
      <c r="N208" s="476"/>
    </row>
    <row r="209" spans="2:14" ht="34.5" customHeight="1" thickBot="1" x14ac:dyDescent="0.25">
      <c r="B209" s="175" t="s">
        <v>11</v>
      </c>
      <c r="C209" s="456" t="s">
        <v>4</v>
      </c>
      <c r="D209" s="441" t="s">
        <v>13</v>
      </c>
      <c r="E209" s="442" t="s">
        <v>28</v>
      </c>
      <c r="F209" s="443" t="s">
        <v>5</v>
      </c>
      <c r="G209" s="443" t="s">
        <v>6</v>
      </c>
      <c r="H209" s="444" t="s">
        <v>7</v>
      </c>
      <c r="I209" s="457" t="s">
        <v>89</v>
      </c>
      <c r="J209" s="457" t="s">
        <v>8</v>
      </c>
      <c r="K209" s="445" t="s">
        <v>105</v>
      </c>
      <c r="L209" s="445" t="s">
        <v>215</v>
      </c>
      <c r="M209" s="443" t="s">
        <v>9</v>
      </c>
      <c r="N209" s="441" t="s">
        <v>10</v>
      </c>
    </row>
    <row r="210" spans="2:14" ht="23.25" thickBot="1" x14ac:dyDescent="0.25">
      <c r="B210" s="460">
        <v>50</v>
      </c>
      <c r="C210" s="567" t="s">
        <v>81</v>
      </c>
      <c r="D210" s="466" t="s">
        <v>82</v>
      </c>
      <c r="E210" s="508">
        <v>319.2</v>
      </c>
      <c r="F210" s="508">
        <f>ROUND(E210*G210,0)</f>
        <v>4788</v>
      </c>
      <c r="G210" s="509">
        <v>15</v>
      </c>
      <c r="H210" s="509"/>
      <c r="I210" s="568"/>
      <c r="J210" s="508"/>
      <c r="K210" s="474"/>
      <c r="L210" s="568"/>
      <c r="M210" s="508">
        <f>F210+I210+K210</f>
        <v>4788</v>
      </c>
      <c r="N210" s="485"/>
    </row>
    <row r="211" spans="2:14" ht="25.5" customHeight="1" thickBot="1" x14ac:dyDescent="0.25">
      <c r="B211" s="456">
        <v>51</v>
      </c>
      <c r="C211" s="533" t="s">
        <v>254</v>
      </c>
      <c r="D211" s="494" t="s">
        <v>255</v>
      </c>
      <c r="E211" s="478">
        <v>244.13</v>
      </c>
      <c r="F211" s="478">
        <f>ROUND(E211*G211,0)</f>
        <v>3662</v>
      </c>
      <c r="G211" s="480">
        <v>15</v>
      </c>
      <c r="H211" s="480"/>
      <c r="I211" s="517"/>
      <c r="J211" s="478"/>
      <c r="K211" s="485"/>
      <c r="L211" s="517"/>
      <c r="M211" s="478">
        <f>F211+I211+K211</f>
        <v>3662</v>
      </c>
      <c r="N211" s="485"/>
    </row>
    <row r="212" spans="2:14" ht="16.5" customHeight="1" thickBot="1" x14ac:dyDescent="0.25">
      <c r="B212" s="521"/>
      <c r="C212" s="522" t="s">
        <v>129</v>
      </c>
      <c r="D212" s="722"/>
      <c r="E212" s="723"/>
      <c r="F212" s="723"/>
      <c r="G212" s="723"/>
      <c r="H212" s="723"/>
      <c r="I212" s="723"/>
      <c r="J212" s="723"/>
      <c r="K212" s="740"/>
      <c r="L212" s="578"/>
      <c r="M212" s="524">
        <f>M210+M211</f>
        <v>8450</v>
      </c>
      <c r="N212" s="491"/>
    </row>
    <row r="213" spans="2:14" ht="16.5" customHeight="1" x14ac:dyDescent="0.2">
      <c r="C213" s="471"/>
      <c r="D213" s="577"/>
      <c r="E213" s="577"/>
      <c r="F213" s="577"/>
      <c r="G213" s="577"/>
      <c r="H213" s="577"/>
      <c r="I213" s="577"/>
      <c r="J213" s="577"/>
      <c r="K213" s="577"/>
      <c r="L213" s="577"/>
      <c r="M213" s="516"/>
    </row>
    <row r="214" spans="2:14" ht="16.5" customHeight="1" x14ac:dyDescent="0.2">
      <c r="C214" s="471"/>
      <c r="D214" s="577"/>
      <c r="E214" s="577"/>
      <c r="F214" s="577"/>
      <c r="G214" s="577"/>
      <c r="H214" s="577"/>
      <c r="I214" s="577"/>
      <c r="J214" s="577"/>
      <c r="K214" s="577"/>
      <c r="L214" s="577"/>
      <c r="M214" s="516"/>
    </row>
    <row r="215" spans="2:14" ht="16.5" customHeight="1" x14ac:dyDescent="0.2">
      <c r="C215" s="471"/>
      <c r="D215" s="577"/>
      <c r="E215" s="577"/>
      <c r="F215" s="577"/>
      <c r="G215" s="577"/>
      <c r="H215" s="577"/>
      <c r="I215" s="577"/>
      <c r="J215" s="577"/>
      <c r="K215" s="577"/>
      <c r="L215" s="577"/>
      <c r="M215" s="516"/>
    </row>
    <row r="216" spans="2:14" ht="16.5" customHeight="1" x14ac:dyDescent="0.2">
      <c r="C216" s="471"/>
      <c r="D216" s="577"/>
      <c r="E216" s="577"/>
      <c r="F216" s="577"/>
      <c r="G216" s="577"/>
      <c r="H216" s="577"/>
      <c r="I216" s="577"/>
      <c r="J216" s="577"/>
      <c r="K216" s="577"/>
      <c r="L216" s="577"/>
      <c r="M216" s="516"/>
    </row>
    <row r="217" spans="2:14" ht="16.5" customHeight="1" x14ac:dyDescent="0.2">
      <c r="C217" s="471"/>
      <c r="D217" s="577"/>
      <c r="E217" s="577"/>
      <c r="F217" s="577"/>
      <c r="G217" s="577"/>
      <c r="H217" s="577"/>
      <c r="I217" s="577"/>
      <c r="J217" s="577"/>
      <c r="K217" s="577"/>
      <c r="L217" s="577"/>
      <c r="M217" s="516"/>
    </row>
    <row r="218" spans="2:14" ht="16.5" customHeight="1" x14ac:dyDescent="0.2">
      <c r="C218" s="471"/>
      <c r="D218" s="577"/>
      <c r="E218" s="577"/>
      <c r="F218" s="577"/>
      <c r="G218" s="577"/>
      <c r="H218" s="577"/>
      <c r="I218" s="577"/>
      <c r="J218" s="577"/>
      <c r="K218" s="577"/>
      <c r="L218" s="577"/>
      <c r="M218" s="516"/>
    </row>
    <row r="219" spans="2:14" ht="16.5" customHeight="1" x14ac:dyDescent="0.2">
      <c r="C219" s="471"/>
      <c r="D219" s="577"/>
      <c r="E219" s="577"/>
      <c r="F219" s="577"/>
      <c r="G219" s="577"/>
      <c r="H219" s="577"/>
      <c r="I219" s="577"/>
      <c r="J219" s="577"/>
      <c r="K219" s="577"/>
      <c r="L219" s="516"/>
    </row>
    <row r="220" spans="2:14" ht="6.75" customHeight="1" thickBot="1" x14ac:dyDescent="0.25">
      <c r="C220" s="471"/>
      <c r="D220" s="577"/>
      <c r="E220" s="577"/>
      <c r="F220" s="577"/>
      <c r="G220" s="577"/>
      <c r="H220" s="577"/>
      <c r="I220" s="577"/>
      <c r="J220" s="577"/>
      <c r="K220" s="577"/>
      <c r="L220" s="516"/>
    </row>
    <row r="221" spans="2:14" ht="12" customHeight="1" x14ac:dyDescent="0.2">
      <c r="B221" s="718"/>
      <c r="C221" s="719"/>
      <c r="D221" s="704" t="s">
        <v>0</v>
      </c>
      <c r="E221" s="704"/>
      <c r="F221" s="704"/>
      <c r="G221" s="704"/>
      <c r="H221" s="704"/>
      <c r="I221" s="704"/>
      <c r="J221" s="704"/>
      <c r="K221" s="704"/>
      <c r="L221" s="704"/>
      <c r="M221" s="705"/>
      <c r="N221" s="474"/>
    </row>
    <row r="222" spans="2:14" ht="8.25" customHeight="1" x14ac:dyDescent="0.2">
      <c r="B222" s="720"/>
      <c r="C222" s="721"/>
      <c r="D222" s="706"/>
      <c r="E222" s="706"/>
      <c r="F222" s="706"/>
      <c r="G222" s="706"/>
      <c r="H222" s="706"/>
      <c r="I222" s="706"/>
      <c r="J222" s="706"/>
      <c r="K222" s="706"/>
      <c r="L222" s="706"/>
      <c r="M222" s="707"/>
      <c r="N222" s="475"/>
    </row>
    <row r="223" spans="2:14" x14ac:dyDescent="0.2">
      <c r="B223" s="720"/>
      <c r="C223" s="721"/>
      <c r="D223" s="708" t="str">
        <f>D205</f>
        <v>PAGO QUINCENAL DEL 16 AL 31 DE OCTUBRE 2025</v>
      </c>
      <c r="E223" s="708"/>
      <c r="F223" s="708"/>
      <c r="G223" s="708"/>
      <c r="H223" s="708"/>
      <c r="I223" s="708"/>
      <c r="J223" s="708"/>
      <c r="K223" s="708"/>
      <c r="L223" s="708"/>
      <c r="M223" s="591"/>
      <c r="N223" s="475"/>
    </row>
    <row r="224" spans="2:14" ht="7.5" customHeight="1" thickBot="1" x14ac:dyDescent="0.25">
      <c r="B224" s="722"/>
      <c r="C224" s="723"/>
      <c r="D224" s="709"/>
      <c r="E224" s="709"/>
      <c r="F224" s="709"/>
      <c r="G224" s="709"/>
      <c r="H224" s="709"/>
      <c r="I224" s="709"/>
      <c r="J224" s="709"/>
      <c r="K224" s="709"/>
      <c r="L224" s="709"/>
      <c r="M224" s="593"/>
      <c r="N224" s="476"/>
    </row>
    <row r="225" spans="2:14" ht="15" customHeight="1" x14ac:dyDescent="0.2">
      <c r="B225" s="734" t="s">
        <v>2</v>
      </c>
      <c r="C225" s="736"/>
      <c r="D225" s="636" t="s">
        <v>145</v>
      </c>
      <c r="E225" s="712"/>
      <c r="F225" s="712"/>
      <c r="G225" s="712"/>
      <c r="H225" s="712"/>
      <c r="I225" s="712"/>
      <c r="J225" s="712"/>
      <c r="K225" s="712"/>
      <c r="L225" s="712"/>
      <c r="M225" s="637"/>
      <c r="N225" s="475"/>
    </row>
    <row r="226" spans="2:14" ht="7.5" customHeight="1" thickBot="1" x14ac:dyDescent="0.25">
      <c r="B226" s="733"/>
      <c r="C226" s="731"/>
      <c r="D226" s="592"/>
      <c r="E226" s="709"/>
      <c r="F226" s="709"/>
      <c r="G226" s="709"/>
      <c r="H226" s="709"/>
      <c r="I226" s="709"/>
      <c r="J226" s="709"/>
      <c r="K226" s="709"/>
      <c r="L226" s="709"/>
      <c r="M226" s="593"/>
      <c r="N226" s="476"/>
    </row>
    <row r="227" spans="2:14" ht="45.75" thickBot="1" x14ac:dyDescent="0.25">
      <c r="B227" s="175" t="s">
        <v>11</v>
      </c>
      <c r="C227" s="456" t="s">
        <v>4</v>
      </c>
      <c r="D227" s="441" t="s">
        <v>13</v>
      </c>
      <c r="E227" s="442" t="s">
        <v>28</v>
      </c>
      <c r="F227" s="443" t="s">
        <v>5</v>
      </c>
      <c r="G227" s="443" t="s">
        <v>6</v>
      </c>
      <c r="H227" s="461" t="s">
        <v>7</v>
      </c>
      <c r="I227" s="457" t="s">
        <v>89</v>
      </c>
      <c r="J227" s="457" t="s">
        <v>8</v>
      </c>
      <c r="K227" s="445" t="s">
        <v>105</v>
      </c>
      <c r="L227" s="462" t="s">
        <v>215</v>
      </c>
      <c r="M227" s="443" t="s">
        <v>9</v>
      </c>
      <c r="N227" s="441" t="s">
        <v>10</v>
      </c>
    </row>
    <row r="228" spans="2:14" ht="23.25" thickBot="1" x14ac:dyDescent="0.25">
      <c r="B228" s="441">
        <v>52</v>
      </c>
      <c r="C228" s="532" t="s">
        <v>146</v>
      </c>
      <c r="D228" s="494" t="s">
        <v>147</v>
      </c>
      <c r="E228" s="478">
        <v>271.86666666666667</v>
      </c>
      <c r="F228" s="478">
        <f>ROUND(E228*G228,0)</f>
        <v>4078</v>
      </c>
      <c r="G228" s="480">
        <v>15</v>
      </c>
      <c r="H228" s="480">
        <v>0</v>
      </c>
      <c r="I228" s="481">
        <f>ROUND((E228/4)*H228,0)</f>
        <v>0</v>
      </c>
      <c r="J228" s="478">
        <v>0</v>
      </c>
      <c r="K228" s="478"/>
      <c r="L228" s="486"/>
      <c r="M228" s="534">
        <f>F228+I228+K228</f>
        <v>4078</v>
      </c>
      <c r="N228" s="485"/>
    </row>
    <row r="229" spans="2:14" ht="14.25" customHeight="1" thickBot="1" x14ac:dyDescent="0.25">
      <c r="B229" s="456"/>
      <c r="C229" s="535" t="s">
        <v>129</v>
      </c>
      <c r="D229" s="685"/>
      <c r="E229" s="686"/>
      <c r="F229" s="686"/>
      <c r="G229" s="686"/>
      <c r="H229" s="686"/>
      <c r="I229" s="686"/>
      <c r="J229" s="686"/>
      <c r="K229" s="687"/>
      <c r="L229" s="569"/>
      <c r="M229" s="536">
        <f>M228</f>
        <v>4078</v>
      </c>
      <c r="N229" s="491"/>
    </row>
    <row r="230" spans="2:14" ht="14.25" customHeight="1" x14ac:dyDescent="0.2">
      <c r="B230" s="587"/>
      <c r="C230" s="588"/>
      <c r="D230" s="589"/>
      <c r="E230" s="589"/>
      <c r="F230" s="589"/>
      <c r="G230" s="589"/>
      <c r="H230" s="589"/>
      <c r="I230" s="589"/>
      <c r="J230" s="589"/>
      <c r="K230" s="589"/>
      <c r="L230" s="589"/>
      <c r="M230" s="538"/>
      <c r="N230" s="585"/>
    </row>
    <row r="231" spans="2:14" ht="14.25" customHeight="1" x14ac:dyDescent="0.2">
      <c r="B231" s="587"/>
      <c r="C231" s="588"/>
      <c r="D231" s="589"/>
      <c r="E231" s="589"/>
      <c r="F231" s="589"/>
      <c r="G231" s="589"/>
      <c r="H231" s="589"/>
      <c r="I231" s="589"/>
      <c r="J231" s="589"/>
      <c r="K231" s="589"/>
      <c r="L231" s="589"/>
      <c r="M231" s="538"/>
      <c r="N231" s="585"/>
    </row>
    <row r="232" spans="2:14" ht="14.25" customHeight="1" x14ac:dyDescent="0.2">
      <c r="B232" s="587"/>
      <c r="C232" s="588"/>
      <c r="D232" s="589"/>
      <c r="E232" s="589"/>
      <c r="F232" s="589"/>
      <c r="G232" s="589"/>
      <c r="H232" s="589"/>
      <c r="I232" s="589"/>
      <c r="J232" s="589"/>
      <c r="K232" s="589"/>
      <c r="L232" s="589"/>
      <c r="M232" s="538"/>
      <c r="N232" s="585"/>
    </row>
    <row r="233" spans="2:14" ht="14.25" customHeight="1" x14ac:dyDescent="0.2">
      <c r="B233" s="587"/>
      <c r="C233" s="588"/>
      <c r="D233" s="589"/>
      <c r="E233" s="589"/>
      <c r="F233" s="589"/>
      <c r="G233" s="589"/>
      <c r="H233" s="589"/>
      <c r="I233" s="589"/>
      <c r="J233" s="589"/>
      <c r="K233" s="589"/>
      <c r="L233" s="589"/>
      <c r="M233" s="538"/>
      <c r="N233" s="585"/>
    </row>
    <row r="234" spans="2:14" ht="14.25" customHeight="1" thickBot="1" x14ac:dyDescent="0.25">
      <c r="B234" s="579"/>
      <c r="C234" s="537"/>
      <c r="D234" s="506"/>
      <c r="E234" s="506"/>
      <c r="F234" s="506"/>
      <c r="G234" s="506"/>
      <c r="H234" s="506"/>
      <c r="I234" s="506"/>
      <c r="J234" s="506"/>
      <c r="K234" s="506"/>
      <c r="L234" s="538"/>
    </row>
    <row r="235" spans="2:14" ht="12.75" hidden="1" customHeight="1" x14ac:dyDescent="0.2"/>
    <row r="236" spans="2:14" ht="15.75" customHeight="1" x14ac:dyDescent="0.2">
      <c r="B236" s="718"/>
      <c r="C236" s="719"/>
      <c r="D236" s="704" t="s">
        <v>0</v>
      </c>
      <c r="E236" s="704"/>
      <c r="F236" s="704"/>
      <c r="G236" s="704"/>
      <c r="H236" s="704"/>
      <c r="I236" s="704"/>
      <c r="J236" s="704"/>
      <c r="K236" s="704"/>
      <c r="L236" s="704"/>
      <c r="M236" s="705"/>
      <c r="N236" s="474"/>
    </row>
    <row r="237" spans="2:14" ht="5.25" customHeight="1" x14ac:dyDescent="0.2">
      <c r="B237" s="720"/>
      <c r="C237" s="721"/>
      <c r="D237" s="706"/>
      <c r="E237" s="706"/>
      <c r="F237" s="706"/>
      <c r="G237" s="706"/>
      <c r="H237" s="706"/>
      <c r="I237" s="706"/>
      <c r="J237" s="706"/>
      <c r="K237" s="706"/>
      <c r="L237" s="706"/>
      <c r="M237" s="707"/>
      <c r="N237" s="475"/>
    </row>
    <row r="238" spans="2:14" x14ac:dyDescent="0.2">
      <c r="B238" s="720"/>
      <c r="C238" s="721"/>
      <c r="D238" s="708" t="str">
        <f>D223</f>
        <v>PAGO QUINCENAL DEL 16 AL 31 DE OCTUBRE 2025</v>
      </c>
      <c r="E238" s="708"/>
      <c r="F238" s="708"/>
      <c r="G238" s="708"/>
      <c r="H238" s="708"/>
      <c r="I238" s="708"/>
      <c r="J238" s="708"/>
      <c r="K238" s="708"/>
      <c r="L238" s="708"/>
      <c r="M238" s="591"/>
      <c r="N238" s="475"/>
    </row>
    <row r="239" spans="2:14" ht="6.75" customHeight="1" thickBot="1" x14ac:dyDescent="0.25">
      <c r="B239" s="722"/>
      <c r="C239" s="723"/>
      <c r="D239" s="709"/>
      <c r="E239" s="709"/>
      <c r="F239" s="709"/>
      <c r="G239" s="709"/>
      <c r="H239" s="709"/>
      <c r="I239" s="709"/>
      <c r="J239" s="709"/>
      <c r="K239" s="709"/>
      <c r="L239" s="709"/>
      <c r="M239" s="593"/>
      <c r="N239" s="476"/>
    </row>
    <row r="240" spans="2:14" ht="15" customHeight="1" x14ac:dyDescent="0.2">
      <c r="B240" s="734" t="s">
        <v>2</v>
      </c>
      <c r="C240" s="736"/>
      <c r="D240" s="636" t="s">
        <v>120</v>
      </c>
      <c r="E240" s="712"/>
      <c r="F240" s="712"/>
      <c r="G240" s="712"/>
      <c r="H240" s="712"/>
      <c r="I240" s="712"/>
      <c r="J240" s="712"/>
      <c r="K240" s="712"/>
      <c r="L240" s="712"/>
      <c r="M240" s="637"/>
      <c r="N240" s="475"/>
    </row>
    <row r="241" spans="2:14" ht="9" customHeight="1" thickBot="1" x14ac:dyDescent="0.25">
      <c r="B241" s="733"/>
      <c r="C241" s="731"/>
      <c r="D241" s="592"/>
      <c r="E241" s="709"/>
      <c r="F241" s="709"/>
      <c r="G241" s="709"/>
      <c r="H241" s="709"/>
      <c r="I241" s="709"/>
      <c r="J241" s="709"/>
      <c r="K241" s="709"/>
      <c r="L241" s="709"/>
      <c r="M241" s="593"/>
      <c r="N241" s="476"/>
    </row>
    <row r="242" spans="2:14" ht="45.75" thickBot="1" x14ac:dyDescent="0.25">
      <c r="B242" s="176" t="s">
        <v>11</v>
      </c>
      <c r="C242" s="456" t="s">
        <v>4</v>
      </c>
      <c r="D242" s="441" t="s">
        <v>13</v>
      </c>
      <c r="E242" s="463" t="s">
        <v>28</v>
      </c>
      <c r="F242" s="443" t="s">
        <v>5</v>
      </c>
      <c r="G242" s="443" t="s">
        <v>6</v>
      </c>
      <c r="H242" s="461" t="s">
        <v>7</v>
      </c>
      <c r="I242" s="461" t="s">
        <v>89</v>
      </c>
      <c r="J242" s="457" t="s">
        <v>8</v>
      </c>
      <c r="K242" s="445" t="s">
        <v>105</v>
      </c>
      <c r="L242" s="445" t="s">
        <v>215</v>
      </c>
      <c r="M242" s="443" t="s">
        <v>9</v>
      </c>
      <c r="N242" s="441" t="s">
        <v>10</v>
      </c>
    </row>
    <row r="243" spans="2:14" ht="23.25" thickBot="1" x14ac:dyDescent="0.25">
      <c r="B243" s="456">
        <v>53</v>
      </c>
      <c r="C243" s="175" t="s">
        <v>119</v>
      </c>
      <c r="D243" s="250" t="s">
        <v>121</v>
      </c>
      <c r="E243" s="478">
        <v>319.2</v>
      </c>
      <c r="F243" s="478">
        <f>ROUND(E243*G243,0)</f>
        <v>4788</v>
      </c>
      <c r="G243" s="480">
        <v>15</v>
      </c>
      <c r="H243" s="517"/>
      <c r="I243" s="478"/>
      <c r="J243" s="478"/>
      <c r="K243" s="486"/>
      <c r="L243" s="486"/>
      <c r="M243" s="478">
        <f>F243+I243+K243</f>
        <v>4788</v>
      </c>
      <c r="N243" s="491"/>
    </row>
    <row r="244" spans="2:14" ht="20.25" customHeight="1" thickBot="1" x14ac:dyDescent="0.25">
      <c r="B244" s="485"/>
      <c r="C244" s="175" t="s">
        <v>129</v>
      </c>
      <c r="D244" s="737"/>
      <c r="E244" s="738"/>
      <c r="F244" s="738"/>
      <c r="G244" s="738"/>
      <c r="H244" s="738"/>
      <c r="I244" s="738"/>
      <c r="J244" s="738"/>
      <c r="K244" s="739"/>
      <c r="L244" s="575"/>
      <c r="M244" s="515">
        <f>M243</f>
        <v>4788</v>
      </c>
      <c r="N244" s="491"/>
    </row>
    <row r="245" spans="2:14" ht="20.25" customHeight="1" thickBot="1" x14ac:dyDescent="0.25">
      <c r="C245" s="507"/>
      <c r="D245" s="576"/>
      <c r="E245" s="576"/>
      <c r="F245" s="576"/>
      <c r="G245" s="576"/>
      <c r="H245" s="576"/>
      <c r="I245" s="576"/>
      <c r="J245" s="576"/>
      <c r="K245" s="576"/>
      <c r="L245" s="576"/>
      <c r="M245" s="516"/>
    </row>
    <row r="246" spans="2:14" ht="10.5" customHeight="1" x14ac:dyDescent="0.2">
      <c r="B246" s="718"/>
      <c r="C246" s="745"/>
      <c r="D246" s="713" t="s">
        <v>0</v>
      </c>
      <c r="E246" s="704"/>
      <c r="F246" s="704"/>
      <c r="G246" s="704"/>
      <c r="H246" s="704"/>
      <c r="I246" s="704"/>
      <c r="J246" s="704"/>
      <c r="K246" s="704"/>
      <c r="L246" s="704"/>
      <c r="M246" s="705"/>
      <c r="N246" s="474"/>
    </row>
    <row r="247" spans="2:14" ht="11.25" customHeight="1" thickBot="1" x14ac:dyDescent="0.25">
      <c r="B247" s="720"/>
      <c r="C247" s="746"/>
      <c r="D247" s="714"/>
      <c r="E247" s="715"/>
      <c r="F247" s="715"/>
      <c r="G247" s="715"/>
      <c r="H247" s="715"/>
      <c r="I247" s="715"/>
      <c r="J247" s="715"/>
      <c r="K247" s="715"/>
      <c r="L247" s="715"/>
      <c r="M247" s="716"/>
      <c r="N247" s="475"/>
    </row>
    <row r="248" spans="2:14" ht="11.25" customHeight="1" x14ac:dyDescent="0.2">
      <c r="B248" s="720"/>
      <c r="C248" s="746"/>
      <c r="D248" s="636" t="str">
        <f>D238</f>
        <v>PAGO QUINCENAL DEL 16 AL 31 DE OCTUBRE 2025</v>
      </c>
      <c r="E248" s="712"/>
      <c r="F248" s="712"/>
      <c r="G248" s="712"/>
      <c r="H248" s="712"/>
      <c r="I248" s="712"/>
      <c r="J248" s="712"/>
      <c r="K248" s="712"/>
      <c r="L248" s="712"/>
      <c r="M248" s="637"/>
      <c r="N248" s="475"/>
    </row>
    <row r="249" spans="2:14" ht="6.75" customHeight="1" thickBot="1" x14ac:dyDescent="0.25">
      <c r="B249" s="722"/>
      <c r="C249" s="740"/>
      <c r="D249" s="592"/>
      <c r="E249" s="709"/>
      <c r="F249" s="709"/>
      <c r="G249" s="709"/>
      <c r="H249" s="709"/>
      <c r="I249" s="709"/>
      <c r="J249" s="709"/>
      <c r="K249" s="709"/>
      <c r="L249" s="709"/>
      <c r="M249" s="593"/>
      <c r="N249" s="476"/>
    </row>
    <row r="250" spans="2:14" ht="18" customHeight="1" thickBot="1" x14ac:dyDescent="0.25">
      <c r="B250" s="734" t="s">
        <v>2</v>
      </c>
      <c r="C250" s="736"/>
      <c r="D250" s="636" t="s">
        <v>158</v>
      </c>
      <c r="E250" s="712"/>
      <c r="F250" s="712"/>
      <c r="G250" s="712"/>
      <c r="H250" s="712"/>
      <c r="I250" s="712"/>
      <c r="J250" s="712"/>
      <c r="K250" s="712"/>
      <c r="L250" s="712"/>
      <c r="M250" s="637"/>
      <c r="N250" s="475"/>
    </row>
    <row r="251" spans="2:14" ht="11.25" hidden="1" customHeight="1" x14ac:dyDescent="0.2">
      <c r="B251" s="733"/>
      <c r="C251" s="731"/>
      <c r="D251" s="592"/>
      <c r="E251" s="709"/>
      <c r="F251" s="709"/>
      <c r="G251" s="709"/>
      <c r="H251" s="709"/>
      <c r="I251" s="709"/>
      <c r="J251" s="709"/>
      <c r="K251" s="709"/>
      <c r="L251" s="709"/>
      <c r="M251" s="593"/>
      <c r="N251" s="476"/>
    </row>
    <row r="252" spans="2:14" ht="34.5" customHeight="1" thickBot="1" x14ac:dyDescent="0.25">
      <c r="B252" s="175" t="s">
        <v>11</v>
      </c>
      <c r="C252" s="456" t="s">
        <v>4</v>
      </c>
      <c r="D252" s="441" t="s">
        <v>13</v>
      </c>
      <c r="E252" s="443" t="s">
        <v>28</v>
      </c>
      <c r="F252" s="443" t="s">
        <v>5</v>
      </c>
      <c r="G252" s="443" t="s">
        <v>6</v>
      </c>
      <c r="H252" s="461" t="s">
        <v>7</v>
      </c>
      <c r="I252" s="443" t="s">
        <v>89</v>
      </c>
      <c r="J252" s="457" t="s">
        <v>8</v>
      </c>
      <c r="K252" s="445" t="s">
        <v>105</v>
      </c>
      <c r="L252" s="445" t="s">
        <v>215</v>
      </c>
      <c r="M252" s="443" t="s">
        <v>9</v>
      </c>
      <c r="N252" s="441" t="s">
        <v>10</v>
      </c>
    </row>
    <row r="253" spans="2:14" ht="23.25" thickBot="1" x14ac:dyDescent="0.25">
      <c r="B253" s="441">
        <v>54</v>
      </c>
      <c r="C253" s="532" t="s">
        <v>203</v>
      </c>
      <c r="D253" s="494" t="s">
        <v>159</v>
      </c>
      <c r="E253" s="478">
        <v>441.76</v>
      </c>
      <c r="F253" s="478">
        <f>ROUND(E253*G253,0)</f>
        <v>6626</v>
      </c>
      <c r="G253" s="480">
        <v>15</v>
      </c>
      <c r="H253" s="480"/>
      <c r="I253" s="486"/>
      <c r="J253" s="478"/>
      <c r="K253" s="478"/>
      <c r="L253" s="486"/>
      <c r="M253" s="539">
        <f>F253+I253+K253</f>
        <v>6626</v>
      </c>
      <c r="N253" s="485"/>
    </row>
    <row r="254" spans="2:14" ht="23.25" thickBot="1" x14ac:dyDescent="0.25">
      <c r="B254" s="456">
        <v>55</v>
      </c>
      <c r="C254" s="533" t="s">
        <v>201</v>
      </c>
      <c r="D254" s="494" t="s">
        <v>159</v>
      </c>
      <c r="E254" s="478">
        <v>441.76</v>
      </c>
      <c r="F254" s="478">
        <f>ROUND(E254*G254,0)</f>
        <v>6626</v>
      </c>
      <c r="G254" s="480">
        <v>15</v>
      </c>
      <c r="H254" s="480"/>
      <c r="I254" s="486"/>
      <c r="J254" s="478"/>
      <c r="K254" s="478"/>
      <c r="L254" s="478"/>
      <c r="M254" s="539">
        <f>F254+I254+K254</f>
        <v>6626</v>
      </c>
      <c r="N254" s="491"/>
    </row>
    <row r="255" spans="2:14" ht="23.25" thickBot="1" x14ac:dyDescent="0.25">
      <c r="B255" s="456">
        <v>56</v>
      </c>
      <c r="C255" s="533" t="s">
        <v>244</v>
      </c>
      <c r="D255" s="494" t="s">
        <v>159</v>
      </c>
      <c r="E255" s="478">
        <v>441.76</v>
      </c>
      <c r="F255" s="478">
        <f>ROUND(E255*G255,0)</f>
        <v>6626</v>
      </c>
      <c r="G255" s="480">
        <v>15</v>
      </c>
      <c r="H255" s="480"/>
      <c r="I255" s="486"/>
      <c r="J255" s="478"/>
      <c r="K255" s="478"/>
      <c r="L255" s="478"/>
      <c r="M255" s="539">
        <f>F255+I255+K255</f>
        <v>6626</v>
      </c>
      <c r="N255" s="491"/>
    </row>
    <row r="256" spans="2:14" ht="12" thickBot="1" x14ac:dyDescent="0.25">
      <c r="B256" s="456"/>
      <c r="C256" s="531" t="s">
        <v>131</v>
      </c>
      <c r="D256" s="569"/>
      <c r="E256" s="569"/>
      <c r="F256" s="569"/>
      <c r="G256" s="569"/>
      <c r="H256" s="569"/>
      <c r="I256" s="569"/>
      <c r="J256" s="569"/>
      <c r="K256" s="569"/>
      <c r="L256" s="565"/>
      <c r="M256" s="555">
        <f>M253+M254+M255</f>
        <v>19878</v>
      </c>
      <c r="N256" s="485"/>
    </row>
    <row r="257" spans="2:14" x14ac:dyDescent="0.2">
      <c r="B257" s="579"/>
      <c r="C257" s="541"/>
      <c r="D257" s="506"/>
      <c r="E257" s="506"/>
      <c r="F257" s="506"/>
      <c r="G257" s="506"/>
      <c r="H257" s="506"/>
      <c r="I257" s="506"/>
      <c r="J257" s="506"/>
      <c r="K257" s="506"/>
      <c r="L257" s="542"/>
      <c r="M257" s="566"/>
    </row>
    <row r="258" spans="2:14" x14ac:dyDescent="0.2">
      <c r="B258" s="579"/>
      <c r="C258" s="541"/>
      <c r="D258" s="506"/>
      <c r="E258" s="506"/>
      <c r="F258" s="506"/>
      <c r="G258" s="506"/>
      <c r="H258" s="506"/>
      <c r="I258" s="506"/>
      <c r="J258" s="506"/>
      <c r="K258" s="506"/>
      <c r="L258" s="542"/>
      <c r="M258" s="566"/>
    </row>
    <row r="259" spans="2:14" x14ac:dyDescent="0.2">
      <c r="B259" s="581"/>
      <c r="C259" s="541"/>
      <c r="D259" s="506"/>
      <c r="E259" s="506"/>
      <c r="F259" s="506"/>
      <c r="G259" s="506"/>
      <c r="H259" s="506"/>
      <c r="I259" s="506"/>
      <c r="J259" s="506"/>
      <c r="K259" s="506"/>
      <c r="L259" s="542"/>
      <c r="M259" s="566"/>
    </row>
    <row r="260" spans="2:14" x14ac:dyDescent="0.2">
      <c r="B260" s="581"/>
      <c r="C260" s="541"/>
      <c r="D260" s="506"/>
      <c r="E260" s="506"/>
      <c r="F260" s="506"/>
      <c r="G260" s="506"/>
      <c r="H260" s="506"/>
      <c r="I260" s="506"/>
      <c r="J260" s="506"/>
      <c r="K260" s="506"/>
      <c r="L260" s="542"/>
      <c r="M260" s="566"/>
    </row>
    <row r="261" spans="2:14" x14ac:dyDescent="0.2">
      <c r="B261" s="581"/>
      <c r="C261" s="541"/>
      <c r="D261" s="506"/>
      <c r="E261" s="506"/>
      <c r="F261" s="506"/>
      <c r="G261" s="506"/>
      <c r="H261" s="506"/>
      <c r="I261" s="506"/>
      <c r="J261" s="506"/>
      <c r="K261" s="506"/>
      <c r="L261" s="542"/>
      <c r="M261" s="566"/>
    </row>
    <row r="262" spans="2:14" x14ac:dyDescent="0.2">
      <c r="B262" s="581"/>
      <c r="C262" s="541"/>
      <c r="D262" s="506"/>
      <c r="E262" s="506"/>
      <c r="F262" s="506"/>
      <c r="G262" s="506"/>
      <c r="H262" s="506"/>
      <c r="I262" s="506"/>
      <c r="J262" s="506"/>
      <c r="K262" s="506"/>
      <c r="L262" s="542"/>
      <c r="M262" s="566"/>
    </row>
    <row r="263" spans="2:14" x14ac:dyDescent="0.2">
      <c r="B263" s="581"/>
      <c r="C263" s="541"/>
      <c r="D263" s="506"/>
      <c r="E263" s="506"/>
      <c r="F263" s="506"/>
      <c r="G263" s="506"/>
      <c r="H263" s="506"/>
      <c r="I263" s="506"/>
      <c r="J263" s="506"/>
      <c r="K263" s="506"/>
      <c r="L263" s="542"/>
      <c r="M263" s="566"/>
    </row>
    <row r="264" spans="2:14" x14ac:dyDescent="0.2">
      <c r="B264" s="581"/>
      <c r="C264" s="541"/>
      <c r="D264" s="506"/>
      <c r="E264" s="506"/>
      <c r="F264" s="506"/>
      <c r="G264" s="506"/>
      <c r="H264" s="506"/>
      <c r="I264" s="506"/>
      <c r="J264" s="506"/>
      <c r="K264" s="506"/>
      <c r="L264" s="542"/>
      <c r="M264" s="566"/>
    </row>
    <row r="265" spans="2:14" x14ac:dyDescent="0.2">
      <c r="B265" s="581"/>
      <c r="C265" s="541"/>
      <c r="D265" s="506"/>
      <c r="E265" s="506"/>
      <c r="F265" s="506"/>
      <c r="G265" s="506"/>
      <c r="H265" s="506"/>
      <c r="I265" s="506"/>
      <c r="J265" s="506"/>
      <c r="K265" s="506"/>
      <c r="L265" s="542"/>
      <c r="M265" s="566"/>
    </row>
    <row r="266" spans="2:14" x14ac:dyDescent="0.2">
      <c r="B266" s="581"/>
      <c r="C266" s="541"/>
      <c r="D266" s="506"/>
      <c r="E266" s="506"/>
      <c r="F266" s="506"/>
      <c r="G266" s="506"/>
      <c r="H266" s="506"/>
      <c r="I266" s="506"/>
      <c r="J266" s="506"/>
      <c r="K266" s="506"/>
      <c r="L266" s="542"/>
      <c r="M266" s="566"/>
    </row>
    <row r="267" spans="2:14" x14ac:dyDescent="0.2">
      <c r="B267" s="581"/>
      <c r="C267" s="541"/>
      <c r="D267" s="506"/>
      <c r="E267" s="506"/>
      <c r="F267" s="506"/>
      <c r="G267" s="506"/>
      <c r="H267" s="506"/>
      <c r="I267" s="506"/>
      <c r="J267" s="506"/>
      <c r="K267" s="506"/>
      <c r="L267" s="542"/>
      <c r="M267" s="566"/>
    </row>
    <row r="268" spans="2:14" x14ac:dyDescent="0.2">
      <c r="B268" s="581"/>
      <c r="C268" s="541"/>
      <c r="D268" s="506"/>
      <c r="E268" s="506"/>
      <c r="F268" s="506"/>
      <c r="G268" s="506"/>
      <c r="H268" s="506"/>
      <c r="I268" s="506"/>
      <c r="J268" s="506"/>
      <c r="K268" s="506"/>
      <c r="L268" s="542"/>
      <c r="M268" s="566"/>
    </row>
    <row r="269" spans="2:14" x14ac:dyDescent="0.2">
      <c r="B269" s="581"/>
      <c r="C269" s="541"/>
      <c r="D269" s="506"/>
      <c r="E269" s="506"/>
      <c r="F269" s="506"/>
      <c r="G269" s="506"/>
      <c r="H269" s="506"/>
      <c r="I269" s="506"/>
      <c r="J269" s="506"/>
      <c r="K269" s="506"/>
      <c r="L269" s="542"/>
      <c r="M269" s="566"/>
    </row>
    <row r="270" spans="2:14" x14ac:dyDescent="0.2">
      <c r="B270" s="579"/>
      <c r="C270" s="541"/>
      <c r="D270" s="506"/>
      <c r="E270" s="506"/>
      <c r="F270" s="506"/>
      <c r="G270" s="506"/>
      <c r="H270" s="506"/>
      <c r="I270" s="506"/>
      <c r="J270" s="506"/>
      <c r="K270" s="506"/>
      <c r="L270" s="542"/>
      <c r="M270" s="566"/>
    </row>
    <row r="271" spans="2:14" ht="12" thickBot="1" x14ac:dyDescent="0.25">
      <c r="B271" s="579"/>
      <c r="C271" s="541"/>
      <c r="D271" s="506"/>
      <c r="E271" s="506"/>
      <c r="F271" s="506"/>
      <c r="G271" s="506"/>
      <c r="H271" s="506"/>
      <c r="I271" s="506"/>
      <c r="J271" s="506"/>
      <c r="K271" s="506"/>
      <c r="L271" s="542"/>
      <c r="M271" s="566"/>
    </row>
    <row r="272" spans="2:14" ht="12.75" customHeight="1" x14ac:dyDescent="0.2">
      <c r="B272" s="718"/>
      <c r="C272" s="719"/>
      <c r="D272" s="704" t="s">
        <v>0</v>
      </c>
      <c r="E272" s="704"/>
      <c r="F272" s="704"/>
      <c r="G272" s="704"/>
      <c r="H272" s="704"/>
      <c r="I272" s="704"/>
      <c r="J272" s="704"/>
      <c r="K272" s="704"/>
      <c r="L272" s="704"/>
      <c r="M272" s="705"/>
      <c r="N272" s="474"/>
    </row>
    <row r="273" spans="2:14" ht="3.75" customHeight="1" x14ac:dyDescent="0.2">
      <c r="B273" s="720"/>
      <c r="C273" s="721"/>
      <c r="D273" s="706"/>
      <c r="E273" s="706"/>
      <c r="F273" s="706"/>
      <c r="G273" s="706"/>
      <c r="H273" s="706"/>
      <c r="I273" s="706"/>
      <c r="J273" s="706"/>
      <c r="K273" s="706"/>
      <c r="L273" s="706"/>
      <c r="M273" s="707"/>
      <c r="N273" s="475"/>
    </row>
    <row r="274" spans="2:14" ht="12.75" customHeight="1" x14ac:dyDescent="0.2">
      <c r="B274" s="720"/>
      <c r="C274" s="721"/>
      <c r="D274" s="708" t="str">
        <f>D248</f>
        <v>PAGO QUINCENAL DEL 16 AL 31 DE OCTUBRE 2025</v>
      </c>
      <c r="E274" s="708"/>
      <c r="F274" s="708"/>
      <c r="G274" s="708"/>
      <c r="H274" s="708"/>
      <c r="I274" s="708"/>
      <c r="J274" s="708"/>
      <c r="K274" s="708"/>
      <c r="L274" s="708"/>
      <c r="M274" s="591"/>
      <c r="N274" s="475"/>
    </row>
    <row r="275" spans="2:14" ht="6" customHeight="1" thickBot="1" x14ac:dyDescent="0.25">
      <c r="B275" s="722"/>
      <c r="C275" s="723"/>
      <c r="D275" s="709"/>
      <c r="E275" s="709"/>
      <c r="F275" s="709"/>
      <c r="G275" s="709"/>
      <c r="H275" s="709"/>
      <c r="I275" s="709"/>
      <c r="J275" s="709"/>
      <c r="K275" s="709"/>
      <c r="L275" s="709"/>
      <c r="M275" s="593"/>
      <c r="N275" s="476"/>
    </row>
    <row r="276" spans="2:14" ht="24" customHeight="1" x14ac:dyDescent="0.2">
      <c r="B276" s="734" t="s">
        <v>2</v>
      </c>
      <c r="C276" s="736"/>
      <c r="D276" s="636" t="s">
        <v>172</v>
      </c>
      <c r="E276" s="712"/>
      <c r="F276" s="712"/>
      <c r="G276" s="712"/>
      <c r="H276" s="712"/>
      <c r="I276" s="712"/>
      <c r="J276" s="712"/>
      <c r="K276" s="712"/>
      <c r="L276" s="712"/>
      <c r="M276" s="637"/>
      <c r="N276" s="475"/>
    </row>
    <row r="277" spans="2:14" ht="3.75" customHeight="1" thickBot="1" x14ac:dyDescent="0.25">
      <c r="B277" s="733"/>
      <c r="C277" s="731"/>
      <c r="D277" s="592"/>
      <c r="E277" s="709"/>
      <c r="F277" s="709"/>
      <c r="G277" s="709"/>
      <c r="H277" s="709"/>
      <c r="I277" s="709"/>
      <c r="J277" s="709"/>
      <c r="K277" s="709"/>
      <c r="L277" s="709"/>
      <c r="M277" s="593"/>
      <c r="N277" s="476"/>
    </row>
    <row r="278" spans="2:14" ht="43.5" customHeight="1" thickBot="1" x14ac:dyDescent="0.25">
      <c r="B278" s="176" t="s">
        <v>11</v>
      </c>
      <c r="C278" s="456" t="s">
        <v>4</v>
      </c>
      <c r="D278" s="441" t="s">
        <v>13</v>
      </c>
      <c r="E278" s="463" t="s">
        <v>28</v>
      </c>
      <c r="F278" s="443" t="s">
        <v>136</v>
      </c>
      <c r="G278" s="443" t="s">
        <v>6</v>
      </c>
      <c r="H278" s="461" t="s">
        <v>7</v>
      </c>
      <c r="I278" s="461" t="s">
        <v>89</v>
      </c>
      <c r="J278" s="457" t="s">
        <v>8</v>
      </c>
      <c r="K278" s="445" t="s">
        <v>105</v>
      </c>
      <c r="L278" s="445" t="s">
        <v>215</v>
      </c>
      <c r="M278" s="443" t="s">
        <v>9</v>
      </c>
      <c r="N278" s="441" t="s">
        <v>10</v>
      </c>
    </row>
    <row r="279" spans="2:14" ht="29.25" customHeight="1" thickBot="1" x14ac:dyDescent="0.25">
      <c r="B279" s="456">
        <v>57</v>
      </c>
      <c r="C279" s="176" t="s">
        <v>170</v>
      </c>
      <c r="D279" s="250" t="s">
        <v>171</v>
      </c>
      <c r="E279" s="478">
        <v>400</v>
      </c>
      <c r="F279" s="478">
        <f>ROUND(E279*G279,0)</f>
        <v>6000</v>
      </c>
      <c r="G279" s="480">
        <v>15</v>
      </c>
      <c r="H279" s="480"/>
      <c r="I279" s="486"/>
      <c r="J279" s="478"/>
      <c r="K279" s="478"/>
      <c r="L279" s="486"/>
      <c r="M279" s="539">
        <f>F279+I279+K279</f>
        <v>6000</v>
      </c>
      <c r="N279" s="491"/>
    </row>
    <row r="280" spans="2:14" ht="15.75" customHeight="1" thickBot="1" x14ac:dyDescent="0.25">
      <c r="B280" s="513"/>
      <c r="C280" s="175" t="s">
        <v>129</v>
      </c>
      <c r="D280" s="737"/>
      <c r="E280" s="738"/>
      <c r="F280" s="738"/>
      <c r="G280" s="738"/>
      <c r="H280" s="738"/>
      <c r="I280" s="738"/>
      <c r="J280" s="738"/>
      <c r="K280" s="739"/>
      <c r="L280" s="575"/>
      <c r="M280" s="543">
        <f>M279</f>
        <v>6000</v>
      </c>
      <c r="N280" s="491"/>
    </row>
    <row r="281" spans="2:14" ht="15.75" customHeight="1" x14ac:dyDescent="0.2">
      <c r="C281" s="505"/>
      <c r="D281" s="577"/>
      <c r="E281" s="577"/>
      <c r="F281" s="577"/>
      <c r="G281" s="577"/>
      <c r="H281" s="577"/>
      <c r="I281" s="577"/>
      <c r="J281" s="577"/>
      <c r="K281" s="577"/>
      <c r="L281" s="516"/>
    </row>
    <row r="282" spans="2:14" ht="3" customHeight="1" thickBot="1" x14ac:dyDescent="0.25">
      <c r="C282" s="505"/>
      <c r="D282" s="577"/>
      <c r="E282" s="577"/>
      <c r="F282" s="577"/>
      <c r="G282" s="577"/>
      <c r="H282" s="577"/>
      <c r="I282" s="577"/>
      <c r="J282" s="577"/>
      <c r="K282" s="577"/>
      <c r="L282" s="516"/>
    </row>
    <row r="283" spans="2:14" ht="12" customHeight="1" x14ac:dyDescent="0.2">
      <c r="B283" s="718"/>
      <c r="C283" s="719"/>
      <c r="D283" s="704" t="s">
        <v>0</v>
      </c>
      <c r="E283" s="704"/>
      <c r="F283" s="704"/>
      <c r="G283" s="704"/>
      <c r="H283" s="704"/>
      <c r="I283" s="704"/>
      <c r="J283" s="704"/>
      <c r="K283" s="704"/>
      <c r="L283" s="704"/>
      <c r="M283" s="705"/>
      <c r="N283" s="474"/>
    </row>
    <row r="284" spans="2:14" ht="9.75" customHeight="1" x14ac:dyDescent="0.2">
      <c r="B284" s="720"/>
      <c r="C284" s="721"/>
      <c r="D284" s="706"/>
      <c r="E284" s="706"/>
      <c r="F284" s="706"/>
      <c r="G284" s="706"/>
      <c r="H284" s="706"/>
      <c r="I284" s="706"/>
      <c r="J284" s="706"/>
      <c r="K284" s="706"/>
      <c r="L284" s="706"/>
      <c r="M284" s="707"/>
      <c r="N284" s="475"/>
    </row>
    <row r="285" spans="2:14" ht="15.75" customHeight="1" x14ac:dyDescent="0.2">
      <c r="B285" s="720"/>
      <c r="C285" s="721"/>
      <c r="D285" s="708" t="str">
        <f>D274</f>
        <v>PAGO QUINCENAL DEL 16 AL 31 DE OCTUBRE 2025</v>
      </c>
      <c r="E285" s="708"/>
      <c r="F285" s="708"/>
      <c r="G285" s="708"/>
      <c r="H285" s="708"/>
      <c r="I285" s="708"/>
      <c r="J285" s="708"/>
      <c r="K285" s="708"/>
      <c r="L285" s="708"/>
      <c r="M285" s="591"/>
      <c r="N285" s="475"/>
    </row>
    <row r="286" spans="2:14" ht="3.75" customHeight="1" thickBot="1" x14ac:dyDescent="0.25">
      <c r="B286" s="722"/>
      <c r="C286" s="723"/>
      <c r="D286" s="709"/>
      <c r="E286" s="709"/>
      <c r="F286" s="709"/>
      <c r="G286" s="709"/>
      <c r="H286" s="709"/>
      <c r="I286" s="709"/>
      <c r="J286" s="709"/>
      <c r="K286" s="709"/>
      <c r="L286" s="709"/>
      <c r="M286" s="593"/>
      <c r="N286" s="476"/>
    </row>
    <row r="287" spans="2:14" ht="15.75" customHeight="1" x14ac:dyDescent="0.2">
      <c r="B287" s="732" t="s">
        <v>2</v>
      </c>
      <c r="C287" s="729"/>
      <c r="D287" s="636" t="s">
        <v>3</v>
      </c>
      <c r="E287" s="712"/>
      <c r="F287" s="712"/>
      <c r="G287" s="712"/>
      <c r="H287" s="712"/>
      <c r="I287" s="712"/>
      <c r="J287" s="712"/>
      <c r="K287" s="712"/>
      <c r="L287" s="712"/>
      <c r="M287" s="637"/>
      <c r="N287" s="475"/>
    </row>
    <row r="288" spans="2:14" ht="5.25" customHeight="1" thickBot="1" x14ac:dyDescent="0.25">
      <c r="B288" s="733"/>
      <c r="C288" s="731"/>
      <c r="D288" s="592"/>
      <c r="E288" s="709"/>
      <c r="F288" s="709"/>
      <c r="G288" s="709"/>
      <c r="H288" s="709"/>
      <c r="I288" s="709"/>
      <c r="J288" s="709"/>
      <c r="K288" s="709"/>
      <c r="L288" s="709"/>
      <c r="M288" s="593"/>
      <c r="N288" s="476"/>
    </row>
    <row r="289" spans="2:14" ht="33.75" customHeight="1" thickBot="1" x14ac:dyDescent="0.25">
      <c r="B289" s="165" t="s">
        <v>11</v>
      </c>
      <c r="C289" s="571" t="s">
        <v>4</v>
      </c>
      <c r="D289" s="464" t="s">
        <v>13</v>
      </c>
      <c r="E289" s="465" t="s">
        <v>28</v>
      </c>
      <c r="F289" s="445" t="s">
        <v>5</v>
      </c>
      <c r="G289" s="445" t="s">
        <v>6</v>
      </c>
      <c r="H289" s="444" t="s">
        <v>7</v>
      </c>
      <c r="I289" s="457" t="s">
        <v>89</v>
      </c>
      <c r="J289" s="457" t="s">
        <v>8</v>
      </c>
      <c r="K289" s="445" t="s">
        <v>105</v>
      </c>
      <c r="L289" s="445" t="s">
        <v>215</v>
      </c>
      <c r="M289" s="445" t="s">
        <v>9</v>
      </c>
      <c r="N289" s="464" t="s">
        <v>10</v>
      </c>
    </row>
    <row r="290" spans="2:14" ht="15.75" customHeight="1" thickBot="1" x14ac:dyDescent="0.25">
      <c r="B290" s="573">
        <v>1</v>
      </c>
      <c r="C290" s="484" t="s">
        <v>12</v>
      </c>
      <c r="D290" s="547" t="s">
        <v>162</v>
      </c>
      <c r="E290" s="478">
        <f>10296.8/15</f>
        <v>686.45333333333326</v>
      </c>
      <c r="F290" s="486">
        <f>ROUND(E290*G290,0)</f>
        <v>10297</v>
      </c>
      <c r="G290" s="480">
        <v>15</v>
      </c>
      <c r="H290" s="480"/>
      <c r="I290" s="478"/>
      <c r="J290" s="486"/>
      <c r="K290" s="478"/>
      <c r="L290" s="486"/>
      <c r="M290" s="526">
        <f>F290+I290+K290</f>
        <v>10297</v>
      </c>
      <c r="N290" s="485"/>
    </row>
    <row r="291" spans="2:14" ht="15.75" customHeight="1" thickBot="1" x14ac:dyDescent="0.25">
      <c r="B291" s="573"/>
      <c r="C291" s="484" t="s">
        <v>129</v>
      </c>
      <c r="D291" s="517"/>
      <c r="E291" s="486"/>
      <c r="F291" s="486"/>
      <c r="G291" s="574"/>
      <c r="H291" s="574"/>
      <c r="I291" s="486"/>
      <c r="J291" s="486"/>
      <c r="K291" s="486"/>
      <c r="L291" s="486"/>
      <c r="M291" s="526">
        <f>M290</f>
        <v>10297</v>
      </c>
      <c r="N291" s="491"/>
    </row>
    <row r="292" spans="2:14" ht="15.75" customHeight="1" thickBot="1" x14ac:dyDescent="0.25">
      <c r="C292" s="505"/>
      <c r="D292" s="577"/>
      <c r="E292" s="577"/>
      <c r="F292" s="577"/>
      <c r="G292" s="577"/>
      <c r="H292" s="577"/>
      <c r="I292" s="577"/>
      <c r="J292" s="577"/>
      <c r="K292" s="577"/>
      <c r="L292" s="516"/>
    </row>
    <row r="293" spans="2:14" ht="15.75" customHeight="1" x14ac:dyDescent="0.2">
      <c r="B293" s="718"/>
      <c r="C293" s="719"/>
      <c r="D293" s="704" t="s">
        <v>0</v>
      </c>
      <c r="E293" s="704"/>
      <c r="F293" s="704"/>
      <c r="G293" s="704"/>
      <c r="H293" s="704"/>
      <c r="I293" s="704"/>
      <c r="J293" s="704"/>
      <c r="K293" s="704"/>
      <c r="L293" s="704"/>
      <c r="M293" s="705"/>
      <c r="N293" s="474"/>
    </row>
    <row r="294" spans="2:14" ht="15.75" customHeight="1" x14ac:dyDescent="0.2">
      <c r="B294" s="720"/>
      <c r="C294" s="721"/>
      <c r="D294" s="706"/>
      <c r="E294" s="706"/>
      <c r="F294" s="706"/>
      <c r="G294" s="706"/>
      <c r="H294" s="706"/>
      <c r="I294" s="706"/>
      <c r="J294" s="706"/>
      <c r="K294" s="706"/>
      <c r="L294" s="706"/>
      <c r="M294" s="707"/>
      <c r="N294" s="475"/>
    </row>
    <row r="295" spans="2:14" ht="15.75" customHeight="1" x14ac:dyDescent="0.2">
      <c r="B295" s="720"/>
      <c r="C295" s="721"/>
      <c r="D295" s="708" t="str">
        <f>D285</f>
        <v>PAGO QUINCENAL DEL 16 AL 31 DE OCTUBRE 2025</v>
      </c>
      <c r="E295" s="708"/>
      <c r="F295" s="708"/>
      <c r="G295" s="708"/>
      <c r="H295" s="708"/>
      <c r="I295" s="708"/>
      <c r="J295" s="708"/>
      <c r="K295" s="708"/>
      <c r="L295" s="708"/>
      <c r="M295" s="591"/>
      <c r="N295" s="475"/>
    </row>
    <row r="296" spans="2:14" ht="3.75" customHeight="1" thickBot="1" x14ac:dyDescent="0.25">
      <c r="B296" s="722"/>
      <c r="C296" s="723"/>
      <c r="D296" s="709"/>
      <c r="E296" s="709"/>
      <c r="F296" s="709"/>
      <c r="G296" s="709"/>
      <c r="H296" s="709"/>
      <c r="I296" s="709"/>
      <c r="J296" s="709"/>
      <c r="K296" s="709"/>
      <c r="L296" s="709"/>
      <c r="M296" s="593"/>
      <c r="N296" s="476"/>
    </row>
    <row r="297" spans="2:14" ht="15.75" customHeight="1" x14ac:dyDescent="0.2">
      <c r="B297" s="732" t="s">
        <v>2</v>
      </c>
      <c r="C297" s="729"/>
      <c r="D297" s="636" t="s">
        <v>231</v>
      </c>
      <c r="E297" s="712"/>
      <c r="F297" s="712"/>
      <c r="G297" s="712"/>
      <c r="H297" s="712"/>
      <c r="I297" s="712"/>
      <c r="J297" s="712"/>
      <c r="K297" s="712"/>
      <c r="L297" s="712"/>
      <c r="M297" s="637"/>
      <c r="N297" s="475"/>
    </row>
    <row r="298" spans="2:14" ht="5.25" customHeight="1" thickBot="1" x14ac:dyDescent="0.25">
      <c r="B298" s="733"/>
      <c r="C298" s="731"/>
      <c r="D298" s="592"/>
      <c r="E298" s="709"/>
      <c r="F298" s="709"/>
      <c r="G298" s="709"/>
      <c r="H298" s="709"/>
      <c r="I298" s="709"/>
      <c r="J298" s="709"/>
      <c r="K298" s="709"/>
      <c r="L298" s="709"/>
      <c r="M298" s="593"/>
      <c r="N298" s="476"/>
    </row>
    <row r="299" spans="2:14" ht="33.75" customHeight="1" thickBot="1" x14ac:dyDescent="0.25">
      <c r="B299" s="165" t="s">
        <v>11</v>
      </c>
      <c r="C299" s="571" t="s">
        <v>4</v>
      </c>
      <c r="D299" s="464" t="s">
        <v>13</v>
      </c>
      <c r="E299" s="465" t="s">
        <v>28</v>
      </c>
      <c r="F299" s="445" t="s">
        <v>5</v>
      </c>
      <c r="G299" s="445" t="s">
        <v>6</v>
      </c>
      <c r="H299" s="444" t="s">
        <v>7</v>
      </c>
      <c r="I299" s="457" t="s">
        <v>89</v>
      </c>
      <c r="J299" s="457" t="s">
        <v>8</v>
      </c>
      <c r="K299" s="445" t="s">
        <v>105</v>
      </c>
      <c r="L299" s="445" t="s">
        <v>215</v>
      </c>
      <c r="M299" s="445" t="s">
        <v>9</v>
      </c>
      <c r="N299" s="464" t="s">
        <v>10</v>
      </c>
    </row>
    <row r="300" spans="2:14" ht="18" customHeight="1" thickBot="1" x14ac:dyDescent="0.25">
      <c r="B300" s="573">
        <v>58</v>
      </c>
      <c r="C300" s="484" t="s">
        <v>256</v>
      </c>
      <c r="D300" s="563" t="s">
        <v>117</v>
      </c>
      <c r="E300" s="478">
        <v>287.13</v>
      </c>
      <c r="F300" s="486">
        <f>ROUND(E300*G300,0)</f>
        <v>4307</v>
      </c>
      <c r="G300" s="480">
        <v>15</v>
      </c>
      <c r="H300" s="480">
        <v>8</v>
      </c>
      <c r="I300" s="481">
        <f>ROUND((E300/4)*H300,0)</f>
        <v>574</v>
      </c>
      <c r="J300" s="478">
        <v>0</v>
      </c>
      <c r="K300" s="478"/>
      <c r="L300" s="486"/>
      <c r="M300" s="508">
        <f>F300+I300+K300</f>
        <v>4881</v>
      </c>
      <c r="N300" s="485"/>
    </row>
    <row r="301" spans="2:14" ht="21.75" customHeight="1" thickBot="1" x14ac:dyDescent="0.25">
      <c r="B301" s="573">
        <v>59</v>
      </c>
      <c r="C301" s="484" t="s">
        <v>258</v>
      </c>
      <c r="D301" s="563" t="s">
        <v>117</v>
      </c>
      <c r="E301" s="478">
        <v>287.13</v>
      </c>
      <c r="F301" s="486">
        <f>ROUND(E301*G301,0)</f>
        <v>4307</v>
      </c>
      <c r="G301" s="480">
        <v>15</v>
      </c>
      <c r="H301" s="480"/>
      <c r="I301" s="478"/>
      <c r="J301" s="486"/>
      <c r="K301" s="478"/>
      <c r="L301" s="486"/>
      <c r="M301" s="526">
        <f>F301+I301+K301</f>
        <v>4307</v>
      </c>
      <c r="N301" s="491"/>
    </row>
    <row r="302" spans="2:14" ht="15.75" customHeight="1" thickBot="1" x14ac:dyDescent="0.25">
      <c r="B302" s="573"/>
      <c r="C302" s="484" t="s">
        <v>129</v>
      </c>
      <c r="D302" s="517"/>
      <c r="E302" s="486"/>
      <c r="F302" s="486"/>
      <c r="G302" s="574"/>
      <c r="H302" s="574"/>
      <c r="I302" s="486"/>
      <c r="J302" s="486"/>
      <c r="K302" s="486"/>
      <c r="L302" s="486"/>
      <c r="M302" s="526">
        <f>M300+M301</f>
        <v>9188</v>
      </c>
      <c r="N302" s="491"/>
    </row>
    <row r="303" spans="2:14" ht="15.75" customHeight="1" x14ac:dyDescent="0.2">
      <c r="B303" s="583"/>
      <c r="C303" s="584"/>
      <c r="D303" s="585"/>
      <c r="E303" s="472"/>
      <c r="F303" s="472"/>
      <c r="G303" s="583"/>
      <c r="H303" s="583"/>
      <c r="I303" s="472"/>
      <c r="J303" s="472"/>
      <c r="K303" s="472"/>
      <c r="L303" s="472"/>
      <c r="M303" s="473"/>
      <c r="N303" s="585"/>
    </row>
    <row r="304" spans="2:14" ht="15.75" customHeight="1" x14ac:dyDescent="0.2">
      <c r="B304" s="583"/>
      <c r="C304" s="584"/>
      <c r="D304" s="585"/>
      <c r="E304" s="472"/>
      <c r="F304" s="472"/>
      <c r="G304" s="583"/>
      <c r="H304" s="583"/>
      <c r="I304" s="472"/>
      <c r="J304" s="472"/>
      <c r="K304" s="472"/>
      <c r="L304" s="472"/>
      <c r="M304" s="473"/>
      <c r="N304" s="585"/>
    </row>
    <row r="305" spans="2:14" ht="15.75" customHeight="1" thickBot="1" x14ac:dyDescent="0.25">
      <c r="B305" s="577"/>
      <c r="C305" s="471"/>
      <c r="E305" s="472"/>
      <c r="F305" s="472"/>
      <c r="G305" s="577"/>
      <c r="H305" s="577"/>
      <c r="I305" s="472"/>
      <c r="J305" s="472"/>
      <c r="K305" s="472"/>
      <c r="L305" s="472"/>
      <c r="M305" s="473"/>
    </row>
    <row r="306" spans="2:14" ht="15.75" customHeight="1" x14ac:dyDescent="0.2">
      <c r="B306" s="718"/>
      <c r="C306" s="719"/>
      <c r="D306" s="704" t="s">
        <v>0</v>
      </c>
      <c r="E306" s="704"/>
      <c r="F306" s="704"/>
      <c r="G306" s="704"/>
      <c r="H306" s="704"/>
      <c r="I306" s="704"/>
      <c r="J306" s="704"/>
      <c r="K306" s="704"/>
      <c r="L306" s="704"/>
      <c r="M306" s="705"/>
      <c r="N306" s="474"/>
    </row>
    <row r="307" spans="2:14" ht="9" customHeight="1" x14ac:dyDescent="0.2">
      <c r="B307" s="720"/>
      <c r="C307" s="721"/>
      <c r="D307" s="706"/>
      <c r="E307" s="706"/>
      <c r="F307" s="706"/>
      <c r="G307" s="706"/>
      <c r="H307" s="706"/>
      <c r="I307" s="706"/>
      <c r="J307" s="706"/>
      <c r="K307" s="706"/>
      <c r="L307" s="706"/>
      <c r="M307" s="707"/>
      <c r="N307" s="475"/>
    </row>
    <row r="308" spans="2:14" ht="15.75" customHeight="1" x14ac:dyDescent="0.2">
      <c r="B308" s="720"/>
      <c r="C308" s="721"/>
      <c r="D308" s="708" t="str">
        <f>D295</f>
        <v>PAGO QUINCENAL DEL 16 AL 31 DE OCTUBRE 2025</v>
      </c>
      <c r="E308" s="708"/>
      <c r="F308" s="708"/>
      <c r="G308" s="708"/>
      <c r="H308" s="708"/>
      <c r="I308" s="708"/>
      <c r="J308" s="708"/>
      <c r="K308" s="708"/>
      <c r="L308" s="708"/>
      <c r="M308" s="591"/>
      <c r="N308" s="475"/>
    </row>
    <row r="309" spans="2:14" ht="3.75" customHeight="1" thickBot="1" x14ac:dyDescent="0.25">
      <c r="B309" s="722"/>
      <c r="C309" s="723"/>
      <c r="D309" s="709"/>
      <c r="E309" s="709"/>
      <c r="F309" s="709"/>
      <c r="G309" s="709"/>
      <c r="H309" s="709"/>
      <c r="I309" s="709"/>
      <c r="J309" s="709"/>
      <c r="K309" s="709"/>
      <c r="L309" s="709"/>
      <c r="M309" s="593"/>
      <c r="N309" s="476"/>
    </row>
    <row r="310" spans="2:14" ht="15.75" customHeight="1" x14ac:dyDescent="0.2">
      <c r="B310" s="732" t="s">
        <v>2</v>
      </c>
      <c r="C310" s="729"/>
      <c r="D310" s="636" t="s">
        <v>84</v>
      </c>
      <c r="E310" s="712"/>
      <c r="F310" s="712"/>
      <c r="G310" s="712"/>
      <c r="H310" s="712"/>
      <c r="I310" s="712"/>
      <c r="J310" s="712"/>
      <c r="K310" s="712"/>
      <c r="L310" s="712"/>
      <c r="M310" s="637"/>
      <c r="N310" s="475"/>
    </row>
    <row r="311" spans="2:14" ht="5.25" customHeight="1" thickBot="1" x14ac:dyDescent="0.25">
      <c r="B311" s="733"/>
      <c r="C311" s="731"/>
      <c r="D311" s="592"/>
      <c r="E311" s="709"/>
      <c r="F311" s="709"/>
      <c r="G311" s="709"/>
      <c r="H311" s="709"/>
      <c r="I311" s="709"/>
      <c r="J311" s="709"/>
      <c r="K311" s="709"/>
      <c r="L311" s="709"/>
      <c r="M311" s="593"/>
      <c r="N311" s="476"/>
    </row>
    <row r="312" spans="2:14" ht="33.75" customHeight="1" thickBot="1" x14ac:dyDescent="0.25">
      <c r="B312" s="165" t="s">
        <v>11</v>
      </c>
      <c r="C312" s="571" t="s">
        <v>4</v>
      </c>
      <c r="D312" s="464" t="s">
        <v>13</v>
      </c>
      <c r="E312" s="465" t="s">
        <v>28</v>
      </c>
      <c r="F312" s="445" t="s">
        <v>5</v>
      </c>
      <c r="G312" s="445" t="s">
        <v>6</v>
      </c>
      <c r="H312" s="444" t="s">
        <v>7</v>
      </c>
      <c r="I312" s="457" t="s">
        <v>89</v>
      </c>
      <c r="J312" s="457" t="s">
        <v>8</v>
      </c>
      <c r="K312" s="445" t="s">
        <v>105</v>
      </c>
      <c r="L312" s="445" t="s">
        <v>215</v>
      </c>
      <c r="M312" s="445" t="s">
        <v>9</v>
      </c>
      <c r="N312" s="464" t="s">
        <v>10</v>
      </c>
    </row>
    <row r="313" spans="2:14" ht="24" customHeight="1" thickBot="1" x14ac:dyDescent="0.25">
      <c r="B313" s="573">
        <v>60</v>
      </c>
      <c r="C313" s="175" t="s">
        <v>257</v>
      </c>
      <c r="D313" s="563" t="s">
        <v>117</v>
      </c>
      <c r="E313" s="478">
        <v>375.66</v>
      </c>
      <c r="F313" s="486">
        <f>ROUND(E313*G313,0)</f>
        <v>5635</v>
      </c>
      <c r="G313" s="480">
        <v>15</v>
      </c>
      <c r="H313" s="480"/>
      <c r="I313" s="478"/>
      <c r="J313" s="486"/>
      <c r="K313" s="478"/>
      <c r="L313" s="486"/>
      <c r="M313" s="526">
        <f>F313+I313+K313</f>
        <v>5635</v>
      </c>
      <c r="N313" s="491"/>
    </row>
    <row r="314" spans="2:14" ht="15.75" customHeight="1" thickBot="1" x14ac:dyDescent="0.25">
      <c r="B314" s="573"/>
      <c r="C314" s="484" t="s">
        <v>129</v>
      </c>
      <c r="D314" s="517"/>
      <c r="E314" s="486"/>
      <c r="F314" s="486"/>
      <c r="G314" s="574"/>
      <c r="H314" s="574"/>
      <c r="I314" s="486"/>
      <c r="J314" s="486"/>
      <c r="K314" s="486"/>
      <c r="L314" s="486"/>
      <c r="M314" s="526">
        <f>M313</f>
        <v>5635</v>
      </c>
      <c r="N314" s="491"/>
    </row>
    <row r="315" spans="2:14" ht="15.75" customHeight="1" thickBot="1" x14ac:dyDescent="0.25">
      <c r="B315" s="577"/>
      <c r="C315" s="471"/>
      <c r="E315" s="472"/>
      <c r="F315" s="472"/>
      <c r="G315" s="577"/>
      <c r="H315" s="577"/>
      <c r="I315" s="472"/>
      <c r="J315" s="472"/>
      <c r="K315" s="472"/>
      <c r="L315" s="472"/>
      <c r="M315" s="473"/>
    </row>
    <row r="316" spans="2:14" ht="15.75" customHeight="1" x14ac:dyDescent="0.2">
      <c r="B316" s="718"/>
      <c r="C316" s="719"/>
      <c r="D316" s="704" t="s">
        <v>0</v>
      </c>
      <c r="E316" s="704"/>
      <c r="F316" s="704"/>
      <c r="G316" s="704"/>
      <c r="H316" s="704"/>
      <c r="I316" s="704"/>
      <c r="J316" s="704"/>
      <c r="K316" s="704"/>
      <c r="L316" s="704"/>
      <c r="M316" s="705"/>
      <c r="N316" s="474"/>
    </row>
    <row r="317" spans="2:14" ht="15.75" customHeight="1" x14ac:dyDescent="0.2">
      <c r="B317" s="720"/>
      <c r="C317" s="721"/>
      <c r="D317" s="706"/>
      <c r="E317" s="706"/>
      <c r="F317" s="706"/>
      <c r="G317" s="706"/>
      <c r="H317" s="706"/>
      <c r="I317" s="706"/>
      <c r="J317" s="706"/>
      <c r="K317" s="706"/>
      <c r="L317" s="706"/>
      <c r="M317" s="707"/>
      <c r="N317" s="475"/>
    </row>
    <row r="318" spans="2:14" ht="15.75" customHeight="1" x14ac:dyDescent="0.2">
      <c r="B318" s="720"/>
      <c r="C318" s="721"/>
      <c r="D318" s="708" t="str">
        <f>D295</f>
        <v>PAGO QUINCENAL DEL 16 AL 31 DE OCTUBRE 2025</v>
      </c>
      <c r="E318" s="708"/>
      <c r="F318" s="708"/>
      <c r="G318" s="708"/>
      <c r="H318" s="708"/>
      <c r="I318" s="708"/>
      <c r="J318" s="708"/>
      <c r="K318" s="708"/>
      <c r="L318" s="708"/>
      <c r="M318" s="591"/>
      <c r="N318" s="475"/>
    </row>
    <row r="319" spans="2:14" ht="3.75" customHeight="1" thickBot="1" x14ac:dyDescent="0.25">
      <c r="B319" s="722"/>
      <c r="C319" s="723"/>
      <c r="D319" s="709"/>
      <c r="E319" s="709"/>
      <c r="F319" s="709"/>
      <c r="G319" s="709"/>
      <c r="H319" s="709"/>
      <c r="I319" s="709"/>
      <c r="J319" s="709"/>
      <c r="K319" s="709"/>
      <c r="L319" s="709"/>
      <c r="M319" s="593"/>
      <c r="N319" s="476"/>
    </row>
    <row r="320" spans="2:14" ht="15.75" customHeight="1" x14ac:dyDescent="0.2">
      <c r="B320" s="732" t="s">
        <v>2</v>
      </c>
      <c r="C320" s="729"/>
      <c r="D320" s="636" t="s">
        <v>233</v>
      </c>
      <c r="E320" s="712"/>
      <c r="F320" s="712"/>
      <c r="G320" s="712"/>
      <c r="H320" s="712"/>
      <c r="I320" s="712"/>
      <c r="J320" s="712"/>
      <c r="K320" s="712"/>
      <c r="L320" s="712"/>
      <c r="M320" s="637"/>
      <c r="N320" s="475"/>
    </row>
    <row r="321" spans="1:14" ht="5.25" customHeight="1" thickBot="1" x14ac:dyDescent="0.25">
      <c r="B321" s="733"/>
      <c r="C321" s="731"/>
      <c r="D321" s="592"/>
      <c r="E321" s="709"/>
      <c r="F321" s="709"/>
      <c r="G321" s="709"/>
      <c r="H321" s="709"/>
      <c r="I321" s="709"/>
      <c r="J321" s="709"/>
      <c r="K321" s="709"/>
      <c r="L321" s="709"/>
      <c r="M321" s="593"/>
      <c r="N321" s="476"/>
    </row>
    <row r="322" spans="1:14" ht="33.75" customHeight="1" thickBot="1" x14ac:dyDescent="0.25">
      <c r="B322" s="165" t="s">
        <v>11</v>
      </c>
      <c r="C322" s="571" t="s">
        <v>4</v>
      </c>
      <c r="D322" s="464" t="s">
        <v>13</v>
      </c>
      <c r="E322" s="465" t="s">
        <v>28</v>
      </c>
      <c r="F322" s="445" t="s">
        <v>5</v>
      </c>
      <c r="G322" s="445" t="s">
        <v>6</v>
      </c>
      <c r="H322" s="444" t="s">
        <v>7</v>
      </c>
      <c r="I322" s="457" t="s">
        <v>89</v>
      </c>
      <c r="J322" s="457" t="s">
        <v>8</v>
      </c>
      <c r="K322" s="445" t="s">
        <v>105</v>
      </c>
      <c r="L322" s="445" t="s">
        <v>215</v>
      </c>
      <c r="M322" s="445" t="s">
        <v>9</v>
      </c>
      <c r="N322" s="464" t="s">
        <v>10</v>
      </c>
    </row>
    <row r="323" spans="1:14" ht="16.5" customHeight="1" thickBot="1" x14ac:dyDescent="0.25">
      <c r="B323" s="573">
        <v>61</v>
      </c>
      <c r="C323" s="484" t="s">
        <v>234</v>
      </c>
      <c r="D323" s="547" t="s">
        <v>236</v>
      </c>
      <c r="E323" s="443">
        <v>319.2</v>
      </c>
      <c r="F323" s="478">
        <f>ROUND(E323*G323,0)</f>
        <v>4788</v>
      </c>
      <c r="G323" s="509">
        <v>15</v>
      </c>
      <c r="H323" s="480"/>
      <c r="I323" s="481">
        <v>0</v>
      </c>
      <c r="J323" s="478"/>
      <c r="K323" s="478"/>
      <c r="L323" s="486"/>
      <c r="M323" s="508">
        <f>F323+I323+K323</f>
        <v>4788</v>
      </c>
      <c r="N323" s="485"/>
    </row>
    <row r="324" spans="1:14" ht="16.5" customHeight="1" thickBot="1" x14ac:dyDescent="0.25">
      <c r="B324" s="573"/>
      <c r="C324" s="484" t="s">
        <v>129</v>
      </c>
      <c r="D324" s="517"/>
      <c r="E324" s="486"/>
      <c r="F324" s="486"/>
      <c r="G324" s="574"/>
      <c r="H324" s="574"/>
      <c r="I324" s="486"/>
      <c r="J324" s="486"/>
      <c r="K324" s="486"/>
      <c r="L324" s="486"/>
      <c r="M324" s="526">
        <f>M323</f>
        <v>4788</v>
      </c>
      <c r="N324" s="491"/>
    </row>
    <row r="325" spans="1:14" ht="16.5" customHeight="1" thickBot="1" x14ac:dyDescent="0.25">
      <c r="B325" s="583"/>
      <c r="C325" s="584"/>
      <c r="D325" s="585"/>
      <c r="E325" s="472"/>
      <c r="F325" s="472"/>
      <c r="G325" s="583"/>
      <c r="H325" s="583"/>
      <c r="I325" s="472"/>
      <c r="J325" s="472"/>
      <c r="K325" s="472"/>
      <c r="L325" s="472"/>
      <c r="M325" s="473"/>
      <c r="N325" s="585"/>
    </row>
    <row r="326" spans="1:14" ht="15.75" customHeight="1" x14ac:dyDescent="0.2">
      <c r="B326" s="698"/>
      <c r="C326" s="699"/>
      <c r="D326" s="704" t="s">
        <v>0</v>
      </c>
      <c r="E326" s="704"/>
      <c r="F326" s="704"/>
      <c r="G326" s="704"/>
      <c r="H326" s="704"/>
      <c r="I326" s="704"/>
      <c r="J326" s="704"/>
      <c r="K326" s="704"/>
      <c r="L326" s="704"/>
      <c r="M326" s="705"/>
      <c r="N326" s="393"/>
    </row>
    <row r="327" spans="1:14" ht="15.75" customHeight="1" x14ac:dyDescent="0.2">
      <c r="B327" s="700"/>
      <c r="C327" s="701"/>
      <c r="D327" s="706"/>
      <c r="E327" s="706"/>
      <c r="F327" s="706"/>
      <c r="G327" s="706"/>
      <c r="H327" s="706"/>
      <c r="I327" s="706"/>
      <c r="J327" s="706"/>
      <c r="K327" s="706"/>
      <c r="L327" s="706"/>
      <c r="M327" s="707"/>
      <c r="N327" s="450"/>
    </row>
    <row r="328" spans="1:14" ht="15.75" customHeight="1" x14ac:dyDescent="0.2">
      <c r="B328" s="700"/>
      <c r="C328" s="701"/>
      <c r="D328" s="708" t="s">
        <v>260</v>
      </c>
      <c r="E328" s="708"/>
      <c r="F328" s="708"/>
      <c r="G328" s="708"/>
      <c r="H328" s="708"/>
      <c r="I328" s="708"/>
      <c r="J328" s="708"/>
      <c r="K328" s="708"/>
      <c r="L328" s="708"/>
      <c r="M328" s="591"/>
      <c r="N328" s="450"/>
    </row>
    <row r="329" spans="1:14" ht="15.75" customHeight="1" thickBot="1" x14ac:dyDescent="0.25">
      <c r="B329" s="702"/>
      <c r="C329" s="703"/>
      <c r="D329" s="709"/>
      <c r="E329" s="709"/>
      <c r="F329" s="709"/>
      <c r="G329" s="709"/>
      <c r="H329" s="709"/>
      <c r="I329" s="709"/>
      <c r="J329" s="709"/>
      <c r="K329" s="709"/>
      <c r="L329" s="709"/>
      <c r="M329" s="593"/>
      <c r="N329" s="451"/>
    </row>
    <row r="330" spans="1:14" ht="15.75" customHeight="1" x14ac:dyDescent="0.2">
      <c r="B330" s="710" t="s">
        <v>2</v>
      </c>
      <c r="C330" s="711"/>
      <c r="D330" s="590" t="s">
        <v>133</v>
      </c>
      <c r="E330" s="708"/>
      <c r="F330" s="708"/>
      <c r="G330" s="708"/>
      <c r="H330" s="708"/>
      <c r="I330" s="708"/>
      <c r="J330" s="708"/>
      <c r="K330" s="708"/>
      <c r="L330" s="708"/>
      <c r="M330" s="591"/>
      <c r="N330" s="450"/>
    </row>
    <row r="331" spans="1:14" ht="15.75" customHeight="1" thickBot="1" x14ac:dyDescent="0.25">
      <c r="B331" s="691"/>
      <c r="C331" s="692"/>
      <c r="D331" s="592"/>
      <c r="E331" s="709"/>
      <c r="F331" s="709"/>
      <c r="G331" s="709"/>
      <c r="H331" s="709"/>
      <c r="I331" s="709"/>
      <c r="J331" s="709"/>
      <c r="K331" s="709"/>
      <c r="L331" s="709"/>
      <c r="M331" s="593"/>
      <c r="N331" s="451"/>
    </row>
    <row r="332" spans="1:14" ht="28.5" customHeight="1" thickBot="1" x14ac:dyDescent="0.25">
      <c r="B332" s="176" t="s">
        <v>11</v>
      </c>
      <c r="C332" s="456" t="s">
        <v>4</v>
      </c>
      <c r="D332" s="441" t="s">
        <v>13</v>
      </c>
      <c r="E332" s="463" t="s">
        <v>28</v>
      </c>
      <c r="F332" s="443" t="s">
        <v>136</v>
      </c>
      <c r="G332" s="443" t="s">
        <v>6</v>
      </c>
      <c r="H332" s="461" t="s">
        <v>7</v>
      </c>
      <c r="I332" s="461" t="s">
        <v>89</v>
      </c>
      <c r="J332" s="457" t="s">
        <v>8</v>
      </c>
      <c r="K332" s="445" t="s">
        <v>105</v>
      </c>
      <c r="L332" s="445" t="s">
        <v>215</v>
      </c>
      <c r="M332" s="443" t="s">
        <v>9</v>
      </c>
      <c r="N332" s="441" t="s">
        <v>10</v>
      </c>
    </row>
    <row r="333" spans="1:14" ht="21.75" customHeight="1" thickBot="1" x14ac:dyDescent="0.25">
      <c r="A333" s="469" t="s">
        <v>124</v>
      </c>
      <c r="B333" s="380">
        <v>62</v>
      </c>
      <c r="C333" s="389" t="s">
        <v>134</v>
      </c>
      <c r="D333" s="236" t="s">
        <v>135</v>
      </c>
      <c r="E333" s="427">
        <v>122.6</v>
      </c>
      <c r="F333" s="428">
        <f>G333*E333</f>
        <v>3678</v>
      </c>
      <c r="G333" s="360">
        <v>30</v>
      </c>
      <c r="H333" s="362"/>
      <c r="I333" s="427"/>
      <c r="J333" s="427"/>
      <c r="K333" s="428"/>
      <c r="L333" s="427"/>
      <c r="M333" s="427">
        <f>F333+I333+K333</f>
        <v>3678</v>
      </c>
      <c r="N333" s="365"/>
    </row>
    <row r="334" spans="1:14" ht="15.75" customHeight="1" thickBot="1" x14ac:dyDescent="0.25">
      <c r="B334" s="397"/>
      <c r="C334" s="16" t="s">
        <v>129</v>
      </c>
      <c r="D334" s="695"/>
      <c r="E334" s="696"/>
      <c r="F334" s="696"/>
      <c r="G334" s="696"/>
      <c r="H334" s="696"/>
      <c r="I334" s="696"/>
      <c r="J334" s="696"/>
      <c r="K334" s="697"/>
      <c r="L334" s="570"/>
      <c r="M334" s="398">
        <f>M333</f>
        <v>3678</v>
      </c>
      <c r="N334" s="365"/>
    </row>
    <row r="335" spans="1:14" ht="16.5" customHeight="1" x14ac:dyDescent="0.2">
      <c r="B335" s="583"/>
      <c r="C335" s="584"/>
      <c r="D335" s="585"/>
      <c r="E335" s="472"/>
      <c r="F335" s="472"/>
      <c r="G335" s="583"/>
      <c r="H335" s="583"/>
      <c r="I335" s="472"/>
      <c r="J335" s="472"/>
      <c r="K335" s="472"/>
      <c r="L335" s="472"/>
      <c r="M335" s="473"/>
      <c r="N335" s="585"/>
    </row>
    <row r="336" spans="1:14" ht="15.75" customHeight="1" thickBot="1" x14ac:dyDescent="0.25">
      <c r="B336" s="577"/>
      <c r="C336" s="471"/>
      <c r="E336" s="472"/>
      <c r="F336" s="472"/>
      <c r="G336" s="577"/>
      <c r="H336" s="577"/>
      <c r="I336" s="472"/>
      <c r="J336" s="472"/>
      <c r="K336" s="472"/>
      <c r="L336" s="472"/>
      <c r="M336" s="473"/>
    </row>
    <row r="337" spans="2:14" ht="17.25" customHeight="1" x14ac:dyDescent="0.2">
      <c r="B337" s="718"/>
      <c r="C337" s="719"/>
      <c r="D337" s="755" t="s">
        <v>0</v>
      </c>
      <c r="E337" s="755"/>
      <c r="F337" s="755"/>
      <c r="G337" s="755"/>
      <c r="H337" s="755"/>
      <c r="I337" s="755"/>
      <c r="J337" s="755"/>
      <c r="K337" s="755"/>
      <c r="L337" s="755"/>
      <c r="M337" s="756"/>
      <c r="N337" s="474"/>
    </row>
    <row r="338" spans="2:14" ht="8.25" customHeight="1" x14ac:dyDescent="0.2">
      <c r="B338" s="720"/>
      <c r="C338" s="721"/>
      <c r="D338" s="757"/>
      <c r="E338" s="757"/>
      <c r="F338" s="757"/>
      <c r="G338" s="757"/>
      <c r="H338" s="757"/>
      <c r="I338" s="757"/>
      <c r="J338" s="757"/>
      <c r="K338" s="757"/>
      <c r="L338" s="757"/>
      <c r="M338" s="758"/>
      <c r="N338" s="475"/>
    </row>
    <row r="339" spans="2:14" ht="15" customHeight="1" x14ac:dyDescent="0.2">
      <c r="B339" s="720"/>
      <c r="C339" s="721"/>
      <c r="D339" s="708" t="str">
        <f>D274</f>
        <v>PAGO QUINCENAL DEL 16 AL 31 DE OCTUBRE 2025</v>
      </c>
      <c r="E339" s="708"/>
      <c r="F339" s="708"/>
      <c r="G339" s="708"/>
      <c r="H339" s="708"/>
      <c r="I339" s="708"/>
      <c r="J339" s="708"/>
      <c r="K339" s="708"/>
      <c r="L339" s="708"/>
      <c r="M339" s="591"/>
      <c r="N339" s="475"/>
    </row>
    <row r="340" spans="2:14" ht="8.25" customHeight="1" thickBot="1" x14ac:dyDescent="0.25">
      <c r="B340" s="722"/>
      <c r="C340" s="723"/>
      <c r="D340" s="709"/>
      <c r="E340" s="709"/>
      <c r="F340" s="709"/>
      <c r="G340" s="709"/>
      <c r="H340" s="709"/>
      <c r="I340" s="709"/>
      <c r="J340" s="709"/>
      <c r="K340" s="709"/>
      <c r="L340" s="709"/>
      <c r="M340" s="593"/>
      <c r="N340" s="476"/>
    </row>
    <row r="341" spans="2:14" ht="15.75" customHeight="1" x14ac:dyDescent="0.2">
      <c r="B341" s="734" t="s">
        <v>2</v>
      </c>
      <c r="C341" s="736"/>
      <c r="D341" s="636" t="s">
        <v>176</v>
      </c>
      <c r="E341" s="712"/>
      <c r="F341" s="712"/>
      <c r="G341" s="712"/>
      <c r="H341" s="712"/>
      <c r="I341" s="712"/>
      <c r="J341" s="712"/>
      <c r="K341" s="712"/>
      <c r="L341" s="712"/>
      <c r="M341" s="637"/>
      <c r="N341" s="475"/>
    </row>
    <row r="342" spans="2:14" ht="12" customHeight="1" thickBot="1" x14ac:dyDescent="0.25">
      <c r="B342" s="733"/>
      <c r="C342" s="731"/>
      <c r="D342" s="592"/>
      <c r="E342" s="709"/>
      <c r="F342" s="709"/>
      <c r="G342" s="709"/>
      <c r="H342" s="709"/>
      <c r="I342" s="709"/>
      <c r="J342" s="709"/>
      <c r="K342" s="709"/>
      <c r="L342" s="709"/>
      <c r="M342" s="593"/>
      <c r="N342" s="476"/>
    </row>
    <row r="343" spans="2:14" ht="39.75" customHeight="1" thickBot="1" x14ac:dyDescent="0.25">
      <c r="B343" s="176" t="s">
        <v>11</v>
      </c>
      <c r="C343" s="456" t="s">
        <v>4</v>
      </c>
      <c r="D343" s="441" t="s">
        <v>13</v>
      </c>
      <c r="E343" s="463" t="s">
        <v>28</v>
      </c>
      <c r="F343" s="443" t="s">
        <v>136</v>
      </c>
      <c r="G343" s="443" t="s">
        <v>6</v>
      </c>
      <c r="H343" s="461" t="s">
        <v>7</v>
      </c>
      <c r="I343" s="461" t="s">
        <v>89</v>
      </c>
      <c r="J343" s="457" t="s">
        <v>8</v>
      </c>
      <c r="K343" s="445" t="s">
        <v>105</v>
      </c>
      <c r="L343" s="445" t="s">
        <v>215</v>
      </c>
      <c r="M343" s="443" t="s">
        <v>9</v>
      </c>
      <c r="N343" s="441" t="s">
        <v>10</v>
      </c>
    </row>
    <row r="344" spans="2:14" ht="38.25" customHeight="1" thickBot="1" x14ac:dyDescent="0.25">
      <c r="B344" s="456">
        <v>63</v>
      </c>
      <c r="C344" s="176" t="s">
        <v>174</v>
      </c>
      <c r="D344" s="250" t="s">
        <v>175</v>
      </c>
      <c r="E344" s="478">
        <v>260.43</v>
      </c>
      <c r="F344" s="478">
        <f>ROUND(E344*G344,0)</f>
        <v>3906</v>
      </c>
      <c r="G344" s="480">
        <v>15</v>
      </c>
      <c r="H344" s="480"/>
      <c r="I344" s="486"/>
      <c r="J344" s="498">
        <v>0</v>
      </c>
      <c r="K344" s="508">
        <f>ROUND((E344*2)*J344,0)</f>
        <v>0</v>
      </c>
      <c r="L344" s="508"/>
      <c r="M344" s="539">
        <f>F344+I344+K344</f>
        <v>3906</v>
      </c>
      <c r="N344" s="491"/>
    </row>
    <row r="345" spans="2:14" ht="12" thickBot="1" x14ac:dyDescent="0.25">
      <c r="B345" s="513"/>
      <c r="C345" s="175" t="s">
        <v>129</v>
      </c>
      <c r="D345" s="737"/>
      <c r="E345" s="738"/>
      <c r="F345" s="738"/>
      <c r="G345" s="738"/>
      <c r="H345" s="738"/>
      <c r="I345" s="738"/>
      <c r="J345" s="738"/>
      <c r="K345" s="739"/>
      <c r="L345" s="575"/>
      <c r="M345" s="543">
        <f>M344</f>
        <v>3906</v>
      </c>
      <c r="N345" s="491"/>
    </row>
    <row r="346" spans="2:14" ht="12" thickBot="1" x14ac:dyDescent="0.25">
      <c r="B346" s="579"/>
      <c r="C346" s="541"/>
      <c r="D346" s="506"/>
      <c r="E346" s="506"/>
      <c r="F346" s="506"/>
      <c r="G346" s="506"/>
      <c r="H346" s="506"/>
      <c r="I346" s="506"/>
      <c r="J346" s="506"/>
      <c r="K346" s="506"/>
      <c r="L346" s="506"/>
      <c r="M346" s="542"/>
    </row>
    <row r="347" spans="2:14" ht="15" customHeight="1" thickBot="1" x14ac:dyDescent="0.25">
      <c r="B347" s="513"/>
      <c r="C347" s="484" t="s">
        <v>108</v>
      </c>
      <c r="D347" s="513"/>
      <c r="E347" s="548"/>
      <c r="F347" s="548">
        <f>SUM(F1:F346)</f>
        <v>332124</v>
      </c>
      <c r="G347" s="548"/>
      <c r="H347" s="549"/>
      <c r="I347" s="548">
        <f>SUM(I1:I346)</f>
        <v>11294</v>
      </c>
      <c r="J347" s="550">
        <f>SUM(J1:J346)</f>
        <v>0</v>
      </c>
      <c r="K347" s="548">
        <f>SUM(K1:K346)</f>
        <v>0</v>
      </c>
      <c r="L347" s="548">
        <f>SUM(L10:L344)</f>
        <v>500</v>
      </c>
      <c r="M347" s="555">
        <f>M345+M291+M280+M244+M229+M212+M198+M186+M169+M157+M140+M128+M112+M102+M74+M42+M20+M324+M302+M256+M314+M334</f>
        <v>342918</v>
      </c>
      <c r="N347" s="485"/>
    </row>
    <row r="348" spans="2:14" ht="15" customHeight="1" x14ac:dyDescent="0.2">
      <c r="C348" s="471"/>
      <c r="E348" s="510"/>
      <c r="F348" s="510"/>
      <c r="G348" s="510"/>
      <c r="H348" s="551"/>
      <c r="I348" s="510"/>
      <c r="J348" s="552"/>
      <c r="K348" s="510"/>
      <c r="L348" s="510"/>
    </row>
    <row r="349" spans="2:14" ht="15" customHeight="1" x14ac:dyDescent="0.2">
      <c r="C349" s="471"/>
      <c r="E349" s="510"/>
      <c r="F349" s="510"/>
      <c r="G349" s="510"/>
      <c r="H349" s="551"/>
      <c r="I349" s="510"/>
      <c r="J349" s="552"/>
      <c r="K349" s="510"/>
      <c r="L349" s="510"/>
    </row>
    <row r="350" spans="2:14" ht="15.75" customHeight="1" x14ac:dyDescent="0.2">
      <c r="C350" s="471" t="s">
        <v>125</v>
      </c>
      <c r="D350" s="553">
        <f>F347</f>
        <v>332124</v>
      </c>
      <c r="F350" s="518"/>
    </row>
    <row r="351" spans="2:14" ht="18.75" customHeight="1" x14ac:dyDescent="0.2">
      <c r="C351" s="471" t="s">
        <v>7</v>
      </c>
      <c r="D351" s="553">
        <f>I347</f>
        <v>11294</v>
      </c>
      <c r="L351" s="516"/>
      <c r="M351" s="510"/>
    </row>
    <row r="352" spans="2:14" ht="15.75" customHeight="1" x14ac:dyDescent="0.2">
      <c r="C352" s="471" t="s">
        <v>126</v>
      </c>
      <c r="D352" s="553">
        <f>K347</f>
        <v>0</v>
      </c>
      <c r="L352" s="516"/>
      <c r="M352" s="564">
        <f>M347</f>
        <v>342918</v>
      </c>
    </row>
    <row r="353" spans="3:13" ht="15" customHeight="1" x14ac:dyDescent="0.2">
      <c r="C353" s="471" t="s">
        <v>215</v>
      </c>
      <c r="D353" s="553">
        <f>L347</f>
        <v>500</v>
      </c>
    </row>
    <row r="354" spans="3:13" ht="15.75" customHeight="1" x14ac:dyDescent="0.2">
      <c r="C354" s="471" t="s">
        <v>127</v>
      </c>
      <c r="D354" s="553">
        <f>D352+D351+D350-D353</f>
        <v>342918</v>
      </c>
    </row>
    <row r="356" spans="3:13" x14ac:dyDescent="0.2">
      <c r="F356" s="510"/>
    </row>
    <row r="357" spans="3:13" x14ac:dyDescent="0.2">
      <c r="F357" s="510"/>
    </row>
    <row r="358" spans="3:13" x14ac:dyDescent="0.2">
      <c r="M358" s="469" t="s">
        <v>137</v>
      </c>
    </row>
    <row r="363" spans="3:13" x14ac:dyDescent="0.2">
      <c r="F363" s="554"/>
    </row>
    <row r="409" ht="15" customHeight="1" x14ac:dyDescent="0.2"/>
    <row r="410" ht="15" customHeight="1" x14ac:dyDescent="0.2"/>
    <row r="411" ht="15" customHeight="1" x14ac:dyDescent="0.2"/>
    <row r="412" ht="15.75" customHeight="1" x14ac:dyDescent="0.2"/>
    <row r="413" ht="15" customHeight="1" x14ac:dyDescent="0.2"/>
    <row r="414" ht="43.5" customHeight="1" x14ac:dyDescent="0.2"/>
    <row r="415" ht="25.5" customHeight="1" x14ac:dyDescent="0.2"/>
    <row r="425" ht="15" customHeight="1" x14ac:dyDescent="0.2"/>
    <row r="426" ht="15.75" customHeight="1" x14ac:dyDescent="0.2"/>
  </sheetData>
  <mergeCells count="124">
    <mergeCell ref="D345:K345"/>
    <mergeCell ref="B326:C329"/>
    <mergeCell ref="D326:M327"/>
    <mergeCell ref="D328:M329"/>
    <mergeCell ref="B330:C331"/>
    <mergeCell ref="D330:M331"/>
    <mergeCell ref="D334:K334"/>
    <mergeCell ref="B320:C321"/>
    <mergeCell ref="D320:M321"/>
    <mergeCell ref="B337:C340"/>
    <mergeCell ref="D337:M338"/>
    <mergeCell ref="D339:M340"/>
    <mergeCell ref="B341:C342"/>
    <mergeCell ref="D341:M342"/>
    <mergeCell ref="B306:C309"/>
    <mergeCell ref="D306:M307"/>
    <mergeCell ref="D308:M309"/>
    <mergeCell ref="B310:C311"/>
    <mergeCell ref="D310:M311"/>
    <mergeCell ref="B316:C319"/>
    <mergeCell ref="D316:M317"/>
    <mergeCell ref="D318:M319"/>
    <mergeCell ref="B287:C288"/>
    <mergeCell ref="D287:M288"/>
    <mergeCell ref="B293:C296"/>
    <mergeCell ref="D293:M294"/>
    <mergeCell ref="D295:M296"/>
    <mergeCell ref="B297:C298"/>
    <mergeCell ref="D297:M298"/>
    <mergeCell ref="B276:C277"/>
    <mergeCell ref="D276:M277"/>
    <mergeCell ref="D280:K280"/>
    <mergeCell ref="B283:C286"/>
    <mergeCell ref="D283:M284"/>
    <mergeCell ref="D285:M286"/>
    <mergeCell ref="B246:C249"/>
    <mergeCell ref="D246:M247"/>
    <mergeCell ref="D248:M249"/>
    <mergeCell ref="B250:C251"/>
    <mergeCell ref="D250:M251"/>
    <mergeCell ref="B272:C275"/>
    <mergeCell ref="D272:M273"/>
    <mergeCell ref="D274:M275"/>
    <mergeCell ref="B236:C239"/>
    <mergeCell ref="D236:M237"/>
    <mergeCell ref="D238:M239"/>
    <mergeCell ref="B240:C241"/>
    <mergeCell ref="D240:M241"/>
    <mergeCell ref="D244:K244"/>
    <mergeCell ref="B221:C224"/>
    <mergeCell ref="D221:M222"/>
    <mergeCell ref="D223:M224"/>
    <mergeCell ref="B225:C226"/>
    <mergeCell ref="D225:M226"/>
    <mergeCell ref="D229:K229"/>
    <mergeCell ref="B203:C206"/>
    <mergeCell ref="D203:M204"/>
    <mergeCell ref="D205:M206"/>
    <mergeCell ref="B207:C208"/>
    <mergeCell ref="D207:M208"/>
    <mergeCell ref="D212:K212"/>
    <mergeCell ref="B190:C193"/>
    <mergeCell ref="D190:M191"/>
    <mergeCell ref="D192:M193"/>
    <mergeCell ref="B194:C195"/>
    <mergeCell ref="D194:M195"/>
    <mergeCell ref="D198:K198"/>
    <mergeCell ref="B174:C177"/>
    <mergeCell ref="D174:M175"/>
    <mergeCell ref="D176:M177"/>
    <mergeCell ref="B178:C179"/>
    <mergeCell ref="D178:M179"/>
    <mergeCell ref="D186:K186"/>
    <mergeCell ref="B160:C163"/>
    <mergeCell ref="D160:M161"/>
    <mergeCell ref="D162:M163"/>
    <mergeCell ref="B164:C165"/>
    <mergeCell ref="D164:M165"/>
    <mergeCell ref="D169:K169"/>
    <mergeCell ref="B135:C136"/>
    <mergeCell ref="D135:M136"/>
    <mergeCell ref="B147:C150"/>
    <mergeCell ref="D147:M148"/>
    <mergeCell ref="D149:M150"/>
    <mergeCell ref="B151:C152"/>
    <mergeCell ref="D151:M152"/>
    <mergeCell ref="B123:C124"/>
    <mergeCell ref="D123:M124"/>
    <mergeCell ref="D128:K128"/>
    <mergeCell ref="B131:C134"/>
    <mergeCell ref="D131:M132"/>
    <mergeCell ref="D133:M134"/>
    <mergeCell ref="B108:C109"/>
    <mergeCell ref="D108:M109"/>
    <mergeCell ref="D112:K112"/>
    <mergeCell ref="B119:C122"/>
    <mergeCell ref="D119:M120"/>
    <mergeCell ref="D121:M122"/>
    <mergeCell ref="B91:C94"/>
    <mergeCell ref="D91:M92"/>
    <mergeCell ref="D93:M94"/>
    <mergeCell ref="B95:C96"/>
    <mergeCell ref="D95:M96"/>
    <mergeCell ref="B104:C107"/>
    <mergeCell ref="D104:M105"/>
    <mergeCell ref="D106:M107"/>
    <mergeCell ref="B60:C61"/>
    <mergeCell ref="D60:M61"/>
    <mergeCell ref="D74:K74"/>
    <mergeCell ref="B28:C31"/>
    <mergeCell ref="D28:M29"/>
    <mergeCell ref="D30:M31"/>
    <mergeCell ref="B32:C33"/>
    <mergeCell ref="D32:M33"/>
    <mergeCell ref="D42:K42"/>
    <mergeCell ref="B3:C6"/>
    <mergeCell ref="D3:M4"/>
    <mergeCell ref="D5:M6"/>
    <mergeCell ref="B7:C8"/>
    <mergeCell ref="D7:M8"/>
    <mergeCell ref="D20:K20"/>
    <mergeCell ref="B56:C59"/>
    <mergeCell ref="D56:M57"/>
    <mergeCell ref="D58:M59"/>
  </mergeCells>
  <pageMargins left="0.7" right="0.7" top="0.75" bottom="0.75" header="0.3" footer="0.3"/>
  <pageSetup paperSize="1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8"/>
  <sheetViews>
    <sheetView topLeftCell="A199" zoomScaleNormal="100" workbookViewId="0">
      <selection activeCell="C208" sqref="C208"/>
    </sheetView>
  </sheetViews>
  <sheetFormatPr baseColWidth="10" defaultRowHeight="15" x14ac:dyDescent="0.25"/>
  <cols>
    <col min="2" max="2" width="7" customWidth="1"/>
    <col min="3" max="3" width="47" customWidth="1"/>
    <col min="4" max="4" width="27.5703125" customWidth="1"/>
    <col min="5" max="5" width="12.85546875" customWidth="1"/>
    <col min="10" max="10" width="8.7109375" customWidth="1"/>
    <col min="11" max="11" width="10.5703125" customWidth="1"/>
    <col min="12" max="12" width="13.140625" customWidth="1"/>
    <col min="13" max="13" width="35.42578125" customWidth="1"/>
  </cols>
  <sheetData>
    <row r="1" spans="2:13" ht="15.75" thickBot="1" x14ac:dyDescent="0.3"/>
    <row r="2" spans="2:13" x14ac:dyDescent="0.25">
      <c r="B2" s="600"/>
      <c r="C2" s="601"/>
      <c r="D2" s="606" t="s">
        <v>0</v>
      </c>
      <c r="E2" s="606"/>
      <c r="F2" s="606"/>
      <c r="G2" s="606"/>
      <c r="H2" s="606"/>
      <c r="I2" s="606"/>
      <c r="J2" s="606"/>
      <c r="K2" s="606"/>
      <c r="L2" s="606"/>
      <c r="M2" s="607"/>
    </row>
    <row r="3" spans="2:13" x14ac:dyDescent="0.25">
      <c r="B3" s="602"/>
      <c r="C3" s="603"/>
      <c r="D3" s="608"/>
      <c r="E3" s="608"/>
      <c r="F3" s="608"/>
      <c r="G3" s="608"/>
      <c r="H3" s="608"/>
      <c r="I3" s="608"/>
      <c r="J3" s="608"/>
      <c r="K3" s="608"/>
      <c r="L3" s="608"/>
      <c r="M3" s="609"/>
    </row>
    <row r="4" spans="2:13" x14ac:dyDescent="0.25">
      <c r="B4" s="602"/>
      <c r="C4" s="603"/>
      <c r="D4" s="610" t="s">
        <v>106</v>
      </c>
      <c r="E4" s="610"/>
      <c r="F4" s="610"/>
      <c r="G4" s="610"/>
      <c r="H4" s="610"/>
      <c r="I4" s="610"/>
      <c r="J4" s="610"/>
      <c r="K4" s="610"/>
      <c r="L4" s="610"/>
      <c r="M4" s="611"/>
    </row>
    <row r="5" spans="2:13" ht="44.25" customHeight="1" thickBot="1" x14ac:dyDescent="0.3">
      <c r="B5" s="604"/>
      <c r="C5" s="605"/>
      <c r="D5" s="598"/>
      <c r="E5" s="598"/>
      <c r="F5" s="598"/>
      <c r="G5" s="598"/>
      <c r="H5" s="598"/>
      <c r="I5" s="598"/>
      <c r="J5" s="598"/>
      <c r="K5" s="598"/>
      <c r="L5" s="598"/>
      <c r="M5" s="599"/>
    </row>
    <row r="6" spans="2:13" x14ac:dyDescent="0.25">
      <c r="B6" s="590" t="s">
        <v>2</v>
      </c>
      <c r="C6" s="591"/>
      <c r="D6" s="594" t="s">
        <v>3</v>
      </c>
      <c r="E6" s="595"/>
      <c r="F6" s="595"/>
      <c r="G6" s="595"/>
      <c r="H6" s="595"/>
      <c r="I6" s="595"/>
      <c r="J6" s="595"/>
      <c r="K6" s="595"/>
      <c r="L6" s="595"/>
      <c r="M6" s="596"/>
    </row>
    <row r="7" spans="2:13" ht="15.75" thickBot="1" x14ac:dyDescent="0.3">
      <c r="B7" s="592"/>
      <c r="C7" s="593"/>
      <c r="D7" s="597"/>
      <c r="E7" s="598"/>
      <c r="F7" s="598"/>
      <c r="G7" s="598"/>
      <c r="H7" s="598"/>
      <c r="I7" s="598"/>
      <c r="J7" s="598"/>
      <c r="K7" s="598"/>
      <c r="L7" s="598"/>
      <c r="M7" s="599"/>
    </row>
    <row r="8" spans="2:13" ht="45.75" thickBot="1" x14ac:dyDescent="0.3">
      <c r="B8" s="165" t="s">
        <v>11</v>
      </c>
      <c r="C8" s="4" t="s">
        <v>4</v>
      </c>
      <c r="D8" s="20" t="s">
        <v>13</v>
      </c>
      <c r="E8" s="22" t="s">
        <v>28</v>
      </c>
      <c r="F8" s="23" t="s">
        <v>5</v>
      </c>
      <c r="G8" s="161" t="s">
        <v>6</v>
      </c>
      <c r="H8" s="6" t="s">
        <v>7</v>
      </c>
      <c r="I8" s="79" t="s">
        <v>89</v>
      </c>
      <c r="J8" s="160" t="s">
        <v>8</v>
      </c>
      <c r="K8" s="161" t="s">
        <v>105</v>
      </c>
      <c r="L8" s="23" t="s">
        <v>9</v>
      </c>
      <c r="M8" s="20" t="s">
        <v>10</v>
      </c>
    </row>
    <row r="9" spans="2:13" ht="30" customHeight="1" thickBot="1" x14ac:dyDescent="0.3">
      <c r="B9" s="26">
        <v>1</v>
      </c>
      <c r="C9" s="97" t="s">
        <v>12</v>
      </c>
      <c r="D9" s="27" t="s">
        <v>14</v>
      </c>
      <c r="E9" s="13">
        <v>657.06</v>
      </c>
      <c r="F9" s="30">
        <v>9856</v>
      </c>
      <c r="G9" s="25">
        <v>15</v>
      </c>
      <c r="H9" s="25"/>
      <c r="I9" s="13"/>
      <c r="J9" s="14"/>
      <c r="K9" s="13"/>
      <c r="L9" s="100">
        <v>9856</v>
      </c>
      <c r="M9" s="1"/>
    </row>
    <row r="12" spans="2:13" ht="15.75" thickBot="1" x14ac:dyDescent="0.3"/>
    <row r="13" spans="2:13" x14ac:dyDescent="0.25">
      <c r="B13" s="600"/>
      <c r="C13" s="601"/>
      <c r="D13" s="606" t="s">
        <v>0</v>
      </c>
      <c r="E13" s="606"/>
      <c r="F13" s="606"/>
      <c r="G13" s="606"/>
      <c r="H13" s="606"/>
      <c r="I13" s="606"/>
      <c r="J13" s="606"/>
      <c r="K13" s="606"/>
      <c r="L13" s="606"/>
      <c r="M13" s="607"/>
    </row>
    <row r="14" spans="2:13" x14ac:dyDescent="0.25">
      <c r="B14" s="602"/>
      <c r="C14" s="603"/>
      <c r="D14" s="608"/>
      <c r="E14" s="608"/>
      <c r="F14" s="608"/>
      <c r="G14" s="608"/>
      <c r="H14" s="608"/>
      <c r="I14" s="608"/>
      <c r="J14" s="608"/>
      <c r="K14" s="608"/>
      <c r="L14" s="608"/>
      <c r="M14" s="609"/>
    </row>
    <row r="15" spans="2:13" ht="15" customHeight="1" x14ac:dyDescent="0.25">
      <c r="B15" s="602"/>
      <c r="C15" s="603"/>
      <c r="D15" s="610" t="s">
        <v>106</v>
      </c>
      <c r="E15" s="610"/>
      <c r="F15" s="610"/>
      <c r="G15" s="610"/>
      <c r="H15" s="610"/>
      <c r="I15" s="610"/>
      <c r="J15" s="610"/>
      <c r="K15" s="610"/>
      <c r="L15" s="610"/>
      <c r="M15" s="611"/>
    </row>
    <row r="16" spans="2:13" ht="44.25" customHeight="1" thickBot="1" x14ac:dyDescent="0.3">
      <c r="B16" s="604"/>
      <c r="C16" s="605"/>
      <c r="D16" s="598"/>
      <c r="E16" s="598"/>
      <c r="F16" s="598"/>
      <c r="G16" s="598"/>
      <c r="H16" s="598"/>
      <c r="I16" s="598"/>
      <c r="J16" s="598"/>
      <c r="K16" s="598"/>
      <c r="L16" s="598"/>
      <c r="M16" s="599"/>
    </row>
    <row r="17" spans="2:13" x14ac:dyDescent="0.25">
      <c r="B17" s="590" t="s">
        <v>2</v>
      </c>
      <c r="C17" s="591"/>
      <c r="D17" s="594" t="s">
        <v>15</v>
      </c>
      <c r="E17" s="595"/>
      <c r="F17" s="595"/>
      <c r="G17" s="595"/>
      <c r="H17" s="595"/>
      <c r="I17" s="595"/>
      <c r="J17" s="595"/>
      <c r="K17" s="595"/>
      <c r="L17" s="595"/>
      <c r="M17" s="596"/>
    </row>
    <row r="18" spans="2:13" ht="15.75" thickBot="1" x14ac:dyDescent="0.3">
      <c r="B18" s="592"/>
      <c r="C18" s="593"/>
      <c r="D18" s="597"/>
      <c r="E18" s="598"/>
      <c r="F18" s="598"/>
      <c r="G18" s="598"/>
      <c r="H18" s="598"/>
      <c r="I18" s="598"/>
      <c r="J18" s="598"/>
      <c r="K18" s="598"/>
      <c r="L18" s="598"/>
      <c r="M18" s="599"/>
    </row>
    <row r="19" spans="2:13" ht="45.75" thickBot="1" x14ac:dyDescent="0.3">
      <c r="B19" s="165" t="s">
        <v>11</v>
      </c>
      <c r="C19" s="4" t="s">
        <v>4</v>
      </c>
      <c r="D19" s="5" t="s">
        <v>13</v>
      </c>
      <c r="E19" s="21" t="s">
        <v>28</v>
      </c>
      <c r="F19" s="6" t="s">
        <v>5</v>
      </c>
      <c r="G19" s="170" t="s">
        <v>6</v>
      </c>
      <c r="H19" s="6" t="s">
        <v>7</v>
      </c>
      <c r="I19" s="79" t="s">
        <v>89</v>
      </c>
      <c r="J19" s="160" t="s">
        <v>8</v>
      </c>
      <c r="K19" s="161" t="s">
        <v>105</v>
      </c>
      <c r="L19" s="6" t="s">
        <v>9</v>
      </c>
      <c r="M19" s="5" t="s">
        <v>10</v>
      </c>
    </row>
    <row r="20" spans="2:13" ht="30" customHeight="1" thickBot="1" x14ac:dyDescent="0.3">
      <c r="B20" s="4">
        <v>2</v>
      </c>
      <c r="C20" s="101" t="s">
        <v>90</v>
      </c>
      <c r="D20" s="9" t="s">
        <v>16</v>
      </c>
      <c r="E20" s="58">
        <v>304</v>
      </c>
      <c r="F20" s="58">
        <v>4560</v>
      </c>
      <c r="G20" s="70">
        <v>15</v>
      </c>
      <c r="H20" s="60"/>
      <c r="I20" s="58"/>
      <c r="J20" s="13"/>
      <c r="K20" s="59"/>
      <c r="L20" s="58">
        <v>4560</v>
      </c>
      <c r="M20" s="10"/>
    </row>
    <row r="21" spans="2:13" ht="30" customHeight="1" thickBot="1" x14ac:dyDescent="0.3">
      <c r="B21" s="17">
        <v>3</v>
      </c>
      <c r="C21" s="97" t="s">
        <v>17</v>
      </c>
      <c r="D21" s="2" t="s">
        <v>18</v>
      </c>
      <c r="E21" s="50">
        <v>304</v>
      </c>
      <c r="F21" s="50">
        <v>4560</v>
      </c>
      <c r="G21" s="51">
        <v>15</v>
      </c>
      <c r="H21" s="62"/>
      <c r="I21" s="50"/>
      <c r="J21" s="50"/>
      <c r="K21" s="52"/>
      <c r="L21" s="50">
        <v>4560</v>
      </c>
      <c r="M21" s="3"/>
    </row>
    <row r="22" spans="2:13" ht="30" customHeight="1" thickBot="1" x14ac:dyDescent="0.3">
      <c r="B22" s="40">
        <v>4</v>
      </c>
      <c r="C22" s="102" t="s">
        <v>19</v>
      </c>
      <c r="D22" s="42" t="s">
        <v>20</v>
      </c>
      <c r="E22" s="43">
        <v>265.33</v>
      </c>
      <c r="F22" s="44">
        <v>3980</v>
      </c>
      <c r="G22" s="71">
        <v>15</v>
      </c>
      <c r="H22" s="64"/>
      <c r="I22" s="43"/>
      <c r="J22" s="43"/>
      <c r="K22" s="45"/>
      <c r="L22" s="43">
        <v>3980</v>
      </c>
      <c r="M22" s="46"/>
    </row>
    <row r="23" spans="2:13" ht="30" customHeight="1" thickBot="1" x14ac:dyDescent="0.3">
      <c r="B23" s="47">
        <v>5</v>
      </c>
      <c r="C23" s="103" t="s">
        <v>21</v>
      </c>
      <c r="D23" s="49" t="s">
        <v>20</v>
      </c>
      <c r="E23" s="50">
        <v>265.33</v>
      </c>
      <c r="F23" s="50">
        <v>3980</v>
      </c>
      <c r="G23" s="51">
        <v>15</v>
      </c>
      <c r="H23" s="62"/>
      <c r="I23" s="50"/>
      <c r="J23" s="50"/>
      <c r="K23" s="52"/>
      <c r="L23" s="50">
        <v>3980</v>
      </c>
      <c r="M23" s="53"/>
    </row>
    <row r="24" spans="2:13" ht="30" customHeight="1" thickBot="1" x14ac:dyDescent="0.3">
      <c r="B24" s="40">
        <v>6</v>
      </c>
      <c r="C24" s="102" t="s">
        <v>22</v>
      </c>
      <c r="D24" s="146" t="s">
        <v>23</v>
      </c>
      <c r="E24" s="54">
        <v>330</v>
      </c>
      <c r="F24" s="43">
        <v>4950</v>
      </c>
      <c r="G24" s="71">
        <v>15</v>
      </c>
      <c r="H24" s="64"/>
      <c r="I24" s="43"/>
      <c r="J24" s="43"/>
      <c r="K24" s="45"/>
      <c r="L24" s="43">
        <v>4950</v>
      </c>
      <c r="M24" s="46"/>
    </row>
    <row r="25" spans="2:13" ht="30" customHeight="1" thickBot="1" x14ac:dyDescent="0.3">
      <c r="B25" s="17">
        <v>7</v>
      </c>
      <c r="C25" s="97" t="s">
        <v>24</v>
      </c>
      <c r="D25" s="2" t="s">
        <v>25</v>
      </c>
      <c r="E25" s="50">
        <v>304</v>
      </c>
      <c r="F25" s="50">
        <v>4560</v>
      </c>
      <c r="G25" s="51">
        <v>15</v>
      </c>
      <c r="H25" s="62"/>
      <c r="I25" s="50"/>
      <c r="J25" s="50"/>
      <c r="K25" s="52"/>
      <c r="L25" s="50">
        <v>4560</v>
      </c>
      <c r="M25" s="3"/>
    </row>
    <row r="26" spans="2:13" ht="30" customHeight="1" thickBot="1" x14ac:dyDescent="0.35">
      <c r="B26" s="95"/>
      <c r="C26" s="98" t="s">
        <v>91</v>
      </c>
      <c r="D26" s="2"/>
      <c r="E26" s="2"/>
      <c r="F26" s="14"/>
      <c r="G26" s="2"/>
      <c r="H26" s="2"/>
      <c r="I26" s="2"/>
      <c r="J26" s="2"/>
      <c r="K26" s="2"/>
      <c r="L26" s="99">
        <f>SUM(L20:L25)</f>
        <v>26590</v>
      </c>
      <c r="M26" s="3"/>
    </row>
    <row r="30" spans="2:13" ht="15.75" thickBot="1" x14ac:dyDescent="0.3"/>
    <row r="31" spans="2:13" x14ac:dyDescent="0.25">
      <c r="B31" s="600"/>
      <c r="C31" s="601"/>
      <c r="D31" s="606" t="s">
        <v>0</v>
      </c>
      <c r="E31" s="606"/>
      <c r="F31" s="606"/>
      <c r="G31" s="606"/>
      <c r="H31" s="606"/>
      <c r="I31" s="606"/>
      <c r="J31" s="606"/>
      <c r="K31" s="606"/>
      <c r="L31" s="606"/>
      <c r="M31" s="607"/>
    </row>
    <row r="32" spans="2:13" x14ac:dyDescent="0.25">
      <c r="B32" s="602"/>
      <c r="C32" s="603"/>
      <c r="D32" s="608"/>
      <c r="E32" s="608"/>
      <c r="F32" s="608"/>
      <c r="G32" s="608"/>
      <c r="H32" s="608"/>
      <c r="I32" s="608"/>
      <c r="J32" s="608"/>
      <c r="K32" s="608"/>
      <c r="L32" s="608"/>
      <c r="M32" s="609"/>
    </row>
    <row r="33" spans="2:13" ht="15" customHeight="1" x14ac:dyDescent="0.25">
      <c r="B33" s="602"/>
      <c r="C33" s="603"/>
      <c r="D33" s="610" t="s">
        <v>106</v>
      </c>
      <c r="E33" s="610"/>
      <c r="F33" s="610"/>
      <c r="G33" s="610"/>
      <c r="H33" s="610"/>
      <c r="I33" s="610"/>
      <c r="J33" s="610"/>
      <c r="K33" s="610"/>
      <c r="L33" s="610"/>
      <c r="M33" s="611"/>
    </row>
    <row r="34" spans="2:13" ht="48" customHeight="1" thickBot="1" x14ac:dyDescent="0.3">
      <c r="B34" s="604"/>
      <c r="C34" s="605"/>
      <c r="D34" s="598"/>
      <c r="E34" s="598"/>
      <c r="F34" s="598"/>
      <c r="G34" s="598"/>
      <c r="H34" s="598"/>
      <c r="I34" s="598"/>
      <c r="J34" s="598"/>
      <c r="K34" s="598"/>
      <c r="L34" s="598"/>
      <c r="M34" s="599"/>
    </row>
    <row r="35" spans="2:13" x14ac:dyDescent="0.25">
      <c r="B35" s="590" t="s">
        <v>2</v>
      </c>
      <c r="C35" s="591"/>
      <c r="D35" s="594" t="s">
        <v>26</v>
      </c>
      <c r="E35" s="595"/>
      <c r="F35" s="595"/>
      <c r="G35" s="595"/>
      <c r="H35" s="595"/>
      <c r="I35" s="595"/>
      <c r="J35" s="595"/>
      <c r="K35" s="595"/>
      <c r="L35" s="595"/>
      <c r="M35" s="596"/>
    </row>
    <row r="36" spans="2:13" ht="15.75" thickBot="1" x14ac:dyDescent="0.3">
      <c r="B36" s="592"/>
      <c r="C36" s="593"/>
      <c r="D36" s="597"/>
      <c r="E36" s="598"/>
      <c r="F36" s="598"/>
      <c r="G36" s="598"/>
      <c r="H36" s="598"/>
      <c r="I36" s="598"/>
      <c r="J36" s="598"/>
      <c r="K36" s="598"/>
      <c r="L36" s="598"/>
      <c r="M36" s="599"/>
    </row>
    <row r="37" spans="2:13" ht="45.75" thickBot="1" x14ac:dyDescent="0.3">
      <c r="B37" s="176" t="s">
        <v>11</v>
      </c>
      <c r="C37" s="17" t="s">
        <v>4</v>
      </c>
      <c r="D37" s="18" t="s">
        <v>13</v>
      </c>
      <c r="E37" s="21" t="s">
        <v>28</v>
      </c>
      <c r="F37" s="19" t="s">
        <v>5</v>
      </c>
      <c r="G37" s="106" t="s">
        <v>6</v>
      </c>
      <c r="H37" s="6" t="s">
        <v>7</v>
      </c>
      <c r="I37" s="79" t="s">
        <v>89</v>
      </c>
      <c r="J37" s="160" t="s">
        <v>8</v>
      </c>
      <c r="K37" s="161" t="s">
        <v>105</v>
      </c>
      <c r="L37" s="19" t="s">
        <v>9</v>
      </c>
      <c r="M37" s="18" t="s">
        <v>10</v>
      </c>
    </row>
    <row r="38" spans="2:13" ht="30" customHeight="1" thickBot="1" x14ac:dyDescent="0.3">
      <c r="B38" s="55">
        <v>8</v>
      </c>
      <c r="C38" s="115" t="s">
        <v>27</v>
      </c>
      <c r="D38" s="57" t="s">
        <v>29</v>
      </c>
      <c r="E38" s="58">
        <v>343</v>
      </c>
      <c r="F38" s="59">
        <v>5145</v>
      </c>
      <c r="G38" s="60">
        <v>15</v>
      </c>
      <c r="H38" s="60"/>
      <c r="I38" s="119"/>
      <c r="J38" s="166">
        <v>1</v>
      </c>
      <c r="K38" s="120">
        <v>686</v>
      </c>
      <c r="L38" s="119">
        <v>5831</v>
      </c>
      <c r="M38" s="57"/>
    </row>
    <row r="39" spans="2:13" ht="30" customHeight="1" thickBot="1" x14ac:dyDescent="0.3">
      <c r="B39" s="61">
        <v>9</v>
      </c>
      <c r="C39" s="116" t="s">
        <v>30</v>
      </c>
      <c r="D39" s="48" t="s">
        <v>31</v>
      </c>
      <c r="E39" s="50">
        <v>259.07</v>
      </c>
      <c r="F39" s="52">
        <v>3886</v>
      </c>
      <c r="G39" s="62">
        <v>15</v>
      </c>
      <c r="H39" s="62"/>
      <c r="I39" s="121"/>
      <c r="J39" s="167">
        <v>1</v>
      </c>
      <c r="K39" s="122">
        <v>518</v>
      </c>
      <c r="L39" s="121">
        <v>4404</v>
      </c>
      <c r="M39" s="48"/>
    </row>
    <row r="40" spans="2:13" ht="30" customHeight="1" thickBot="1" x14ac:dyDescent="0.3">
      <c r="B40" s="63">
        <v>10</v>
      </c>
      <c r="C40" s="117" t="s">
        <v>32</v>
      </c>
      <c r="D40" s="41" t="s">
        <v>33</v>
      </c>
      <c r="E40" s="43">
        <v>396.13</v>
      </c>
      <c r="F40" s="45">
        <v>5942</v>
      </c>
      <c r="G40" s="64">
        <v>15</v>
      </c>
      <c r="H40" s="64"/>
      <c r="I40" s="150"/>
      <c r="J40" s="168"/>
      <c r="K40" s="44"/>
      <c r="L40" s="150">
        <v>5942</v>
      </c>
      <c r="M40" s="41"/>
    </row>
    <row r="41" spans="2:13" ht="30" customHeight="1" thickBot="1" x14ac:dyDescent="0.3">
      <c r="B41" s="61">
        <v>11</v>
      </c>
      <c r="C41" s="116" t="s">
        <v>34</v>
      </c>
      <c r="D41" s="48" t="s">
        <v>35</v>
      </c>
      <c r="E41" s="50">
        <v>248</v>
      </c>
      <c r="F41" s="52">
        <v>3720</v>
      </c>
      <c r="G41" s="62">
        <v>15</v>
      </c>
      <c r="H41" s="62"/>
      <c r="I41" s="121"/>
      <c r="J41" s="167">
        <v>1</v>
      </c>
      <c r="K41" s="122">
        <v>496</v>
      </c>
      <c r="L41" s="121">
        <v>4216</v>
      </c>
      <c r="M41" s="48"/>
    </row>
    <row r="42" spans="2:13" ht="30" customHeight="1" thickBot="1" x14ac:dyDescent="0.3">
      <c r="B42" s="65">
        <v>12</v>
      </c>
      <c r="C42" s="118" t="s">
        <v>109</v>
      </c>
      <c r="D42" s="67" t="s">
        <v>110</v>
      </c>
      <c r="E42" s="54">
        <v>333.33</v>
      </c>
      <c r="F42" s="68">
        <v>5000</v>
      </c>
      <c r="G42" s="69">
        <v>6</v>
      </c>
      <c r="H42" s="69"/>
      <c r="I42" s="123"/>
      <c r="J42" s="169"/>
      <c r="K42" s="124"/>
      <c r="L42" s="123">
        <v>2000</v>
      </c>
      <c r="M42" s="67"/>
    </row>
    <row r="43" spans="2:13" ht="30" customHeight="1" thickBot="1" x14ac:dyDescent="0.3">
      <c r="B43" s="65">
        <v>13</v>
      </c>
      <c r="C43" s="118" t="s">
        <v>36</v>
      </c>
      <c r="D43" s="67" t="s">
        <v>35</v>
      </c>
      <c r="E43" s="54">
        <v>248</v>
      </c>
      <c r="F43" s="68">
        <v>3720</v>
      </c>
      <c r="G43" s="69">
        <v>15</v>
      </c>
      <c r="H43" s="69"/>
      <c r="I43" s="123"/>
      <c r="J43" s="169">
        <v>1</v>
      </c>
      <c r="K43" s="124">
        <v>496</v>
      </c>
      <c r="L43" s="123">
        <v>4216</v>
      </c>
      <c r="M43" s="67"/>
    </row>
    <row r="44" spans="2:13" ht="19.5" thickBot="1" x14ac:dyDescent="0.35">
      <c r="B44" s="95"/>
      <c r="C44" s="98" t="s">
        <v>91</v>
      </c>
      <c r="D44" s="2"/>
      <c r="E44" s="2"/>
      <c r="F44" s="2"/>
      <c r="G44" s="2"/>
      <c r="H44" s="2"/>
      <c r="I44" s="2"/>
      <c r="J44" s="2"/>
      <c r="K44" s="2"/>
      <c r="L44" s="99">
        <f>SUM(L38:L43)</f>
        <v>26609</v>
      </c>
      <c r="M44" s="3"/>
    </row>
    <row r="46" spans="2:13" ht="15.75" thickBot="1" x14ac:dyDescent="0.3"/>
    <row r="47" spans="2:13" x14ac:dyDescent="0.25">
      <c r="B47" s="600"/>
      <c r="C47" s="601"/>
      <c r="D47" s="606" t="s">
        <v>0</v>
      </c>
      <c r="E47" s="606"/>
      <c r="F47" s="606"/>
      <c r="G47" s="606"/>
      <c r="H47" s="606"/>
      <c r="I47" s="606"/>
      <c r="J47" s="606"/>
      <c r="K47" s="606"/>
      <c r="L47" s="606"/>
      <c r="M47" s="607"/>
    </row>
    <row r="48" spans="2:13" x14ac:dyDescent="0.25">
      <c r="B48" s="602"/>
      <c r="C48" s="603"/>
      <c r="D48" s="608"/>
      <c r="E48" s="608"/>
      <c r="F48" s="608"/>
      <c r="G48" s="608"/>
      <c r="H48" s="608"/>
      <c r="I48" s="608"/>
      <c r="J48" s="608"/>
      <c r="K48" s="608"/>
      <c r="L48" s="608"/>
      <c r="M48" s="609"/>
    </row>
    <row r="49" spans="2:13" ht="15" customHeight="1" x14ac:dyDescent="0.25">
      <c r="B49" s="602"/>
      <c r="C49" s="603"/>
      <c r="D49" s="610" t="s">
        <v>106</v>
      </c>
      <c r="E49" s="610"/>
      <c r="F49" s="610"/>
      <c r="G49" s="610"/>
      <c r="H49" s="610"/>
      <c r="I49" s="610"/>
      <c r="J49" s="610"/>
      <c r="K49" s="610"/>
      <c r="L49" s="610"/>
      <c r="M49" s="611"/>
    </row>
    <row r="50" spans="2:13" ht="48.75" customHeight="1" thickBot="1" x14ac:dyDescent="0.3">
      <c r="B50" s="604"/>
      <c r="C50" s="605"/>
      <c r="D50" s="598"/>
      <c r="E50" s="598"/>
      <c r="F50" s="598"/>
      <c r="G50" s="598"/>
      <c r="H50" s="598"/>
      <c r="I50" s="598"/>
      <c r="J50" s="598"/>
      <c r="K50" s="598"/>
      <c r="L50" s="598"/>
      <c r="M50" s="599"/>
    </row>
    <row r="51" spans="2:13" x14ac:dyDescent="0.25">
      <c r="B51" s="590" t="s">
        <v>2</v>
      </c>
      <c r="C51" s="591"/>
      <c r="D51" s="594" t="s">
        <v>37</v>
      </c>
      <c r="E51" s="595"/>
      <c r="F51" s="595"/>
      <c r="G51" s="595"/>
      <c r="H51" s="595"/>
      <c r="I51" s="595"/>
      <c r="J51" s="595"/>
      <c r="K51" s="595"/>
      <c r="L51" s="595"/>
      <c r="M51" s="596"/>
    </row>
    <row r="52" spans="2:13" ht="15.75" thickBot="1" x14ac:dyDescent="0.3">
      <c r="B52" s="592"/>
      <c r="C52" s="593"/>
      <c r="D52" s="597"/>
      <c r="E52" s="598"/>
      <c r="F52" s="598"/>
      <c r="G52" s="598"/>
      <c r="H52" s="598"/>
      <c r="I52" s="598"/>
      <c r="J52" s="598"/>
      <c r="K52" s="598"/>
      <c r="L52" s="598"/>
      <c r="M52" s="599"/>
    </row>
    <row r="53" spans="2:13" ht="45.75" thickBot="1" x14ac:dyDescent="0.3">
      <c r="B53" s="175" t="s">
        <v>11</v>
      </c>
      <c r="C53" s="17" t="s">
        <v>4</v>
      </c>
      <c r="D53" s="18" t="s">
        <v>13</v>
      </c>
      <c r="E53" s="21" t="s">
        <v>28</v>
      </c>
      <c r="F53" s="19" t="s">
        <v>5</v>
      </c>
      <c r="G53" s="106" t="s">
        <v>6</v>
      </c>
      <c r="H53" s="6" t="s">
        <v>7</v>
      </c>
      <c r="I53" s="79" t="s">
        <v>89</v>
      </c>
      <c r="J53" s="160" t="s">
        <v>8</v>
      </c>
      <c r="K53" s="161" t="s">
        <v>105</v>
      </c>
      <c r="L53" s="19" t="s">
        <v>9</v>
      </c>
      <c r="M53" s="18" t="s">
        <v>10</v>
      </c>
    </row>
    <row r="54" spans="2:13" ht="30" customHeight="1" thickBot="1" x14ac:dyDescent="0.3">
      <c r="B54" s="5">
        <v>14</v>
      </c>
      <c r="C54" s="151" t="s">
        <v>38</v>
      </c>
      <c r="D54" s="8" t="s">
        <v>42</v>
      </c>
      <c r="E54" s="11">
        <v>304.52999999999997</v>
      </c>
      <c r="F54" s="12">
        <v>4568</v>
      </c>
      <c r="G54" s="24">
        <v>15</v>
      </c>
      <c r="H54" s="24"/>
      <c r="I54" s="9"/>
      <c r="J54" s="13"/>
      <c r="K54" s="8"/>
      <c r="L54" s="12">
        <v>4568</v>
      </c>
      <c r="M54" s="8"/>
    </row>
    <row r="55" spans="2:13" ht="30" customHeight="1" thickBot="1" x14ac:dyDescent="0.3">
      <c r="B55" s="61">
        <v>15</v>
      </c>
      <c r="C55" s="116" t="s">
        <v>39</v>
      </c>
      <c r="D55" s="48" t="s">
        <v>42</v>
      </c>
      <c r="E55" s="50">
        <v>304.52999999999997</v>
      </c>
      <c r="F55" s="52">
        <v>4568</v>
      </c>
      <c r="G55" s="62">
        <v>15</v>
      </c>
      <c r="H55" s="62"/>
      <c r="I55" s="49"/>
      <c r="J55" s="122"/>
      <c r="K55" s="48"/>
      <c r="L55" s="52">
        <v>4568</v>
      </c>
      <c r="M55" s="48"/>
    </row>
    <row r="56" spans="2:13" ht="30" customHeight="1" thickBot="1" x14ac:dyDescent="0.3">
      <c r="B56" s="63">
        <v>16</v>
      </c>
      <c r="C56" s="117" t="s">
        <v>40</v>
      </c>
      <c r="D56" s="41" t="s">
        <v>43</v>
      </c>
      <c r="E56" s="43">
        <v>429.22</v>
      </c>
      <c r="F56" s="45">
        <v>6438</v>
      </c>
      <c r="G56" s="64">
        <v>15</v>
      </c>
      <c r="H56" s="64">
        <v>8</v>
      </c>
      <c r="I56" s="42">
        <v>429</v>
      </c>
      <c r="J56" s="57"/>
      <c r="K56" s="41"/>
      <c r="L56" s="45">
        <v>6867</v>
      </c>
      <c r="M56" s="41"/>
    </row>
    <row r="57" spans="2:13" ht="30" customHeight="1" thickBot="1" x14ac:dyDescent="0.3">
      <c r="B57" s="61">
        <v>17</v>
      </c>
      <c r="C57" s="162" t="s">
        <v>41</v>
      </c>
      <c r="D57" s="76" t="s">
        <v>44</v>
      </c>
      <c r="E57" s="50">
        <v>477.47</v>
      </c>
      <c r="F57" s="52">
        <v>7162</v>
      </c>
      <c r="G57" s="62">
        <v>15</v>
      </c>
      <c r="H57" s="62"/>
      <c r="I57" s="49"/>
      <c r="J57" s="48"/>
      <c r="K57" s="48"/>
      <c r="L57" s="52">
        <v>7162</v>
      </c>
      <c r="M57" s="48"/>
    </row>
    <row r="58" spans="2:13" ht="19.5" thickBot="1" x14ac:dyDescent="0.35">
      <c r="B58" s="95"/>
      <c r="C58" s="98" t="s">
        <v>91</v>
      </c>
      <c r="D58" s="2"/>
      <c r="E58" s="2"/>
      <c r="F58" s="2"/>
      <c r="G58" s="2"/>
      <c r="H58" s="2"/>
      <c r="I58" s="2"/>
      <c r="J58" s="2"/>
      <c r="K58" s="2"/>
      <c r="L58" s="99">
        <f>SUM(L54:L57)</f>
        <v>23165</v>
      </c>
      <c r="M58" s="3"/>
    </row>
    <row r="61" spans="2:13" ht="15.75" thickBot="1" x14ac:dyDescent="0.3"/>
    <row r="62" spans="2:13" x14ac:dyDescent="0.25">
      <c r="B62" s="600"/>
      <c r="C62" s="601"/>
      <c r="D62" s="606" t="s">
        <v>0</v>
      </c>
      <c r="E62" s="606"/>
      <c r="F62" s="606"/>
      <c r="G62" s="606"/>
      <c r="H62" s="606"/>
      <c r="I62" s="606"/>
      <c r="J62" s="606"/>
      <c r="K62" s="606"/>
      <c r="L62" s="606"/>
      <c r="M62" s="607"/>
    </row>
    <row r="63" spans="2:13" x14ac:dyDescent="0.25">
      <c r="B63" s="602"/>
      <c r="C63" s="603"/>
      <c r="D63" s="608"/>
      <c r="E63" s="608"/>
      <c r="F63" s="608"/>
      <c r="G63" s="608"/>
      <c r="H63" s="608"/>
      <c r="I63" s="608"/>
      <c r="J63" s="608"/>
      <c r="K63" s="608"/>
      <c r="L63" s="608"/>
      <c r="M63" s="609"/>
    </row>
    <row r="64" spans="2:13" ht="15" customHeight="1" x14ac:dyDescent="0.25">
      <c r="B64" s="602"/>
      <c r="C64" s="603"/>
      <c r="D64" s="610" t="s">
        <v>106</v>
      </c>
      <c r="E64" s="610"/>
      <c r="F64" s="610"/>
      <c r="G64" s="610"/>
      <c r="H64" s="610"/>
      <c r="I64" s="610"/>
      <c r="J64" s="610"/>
      <c r="K64" s="610"/>
      <c r="L64" s="610"/>
      <c r="M64" s="611"/>
    </row>
    <row r="65" spans="2:13" ht="49.5" customHeight="1" thickBot="1" x14ac:dyDescent="0.3">
      <c r="B65" s="604"/>
      <c r="C65" s="605"/>
      <c r="D65" s="598"/>
      <c r="E65" s="598"/>
      <c r="F65" s="598"/>
      <c r="G65" s="598"/>
      <c r="H65" s="598"/>
      <c r="I65" s="598"/>
      <c r="J65" s="598"/>
      <c r="K65" s="598"/>
      <c r="L65" s="598"/>
      <c r="M65" s="599"/>
    </row>
    <row r="66" spans="2:13" x14ac:dyDescent="0.25">
      <c r="B66" s="590" t="s">
        <v>2</v>
      </c>
      <c r="C66" s="591"/>
      <c r="D66" s="594" t="s">
        <v>45</v>
      </c>
      <c r="E66" s="595"/>
      <c r="F66" s="595"/>
      <c r="G66" s="595"/>
      <c r="H66" s="595"/>
      <c r="I66" s="595"/>
      <c r="J66" s="595"/>
      <c r="K66" s="595"/>
      <c r="L66" s="595"/>
      <c r="M66" s="596"/>
    </row>
    <row r="67" spans="2:13" ht="15.75" thickBot="1" x14ac:dyDescent="0.3">
      <c r="B67" s="592"/>
      <c r="C67" s="593"/>
      <c r="D67" s="597"/>
      <c r="E67" s="598"/>
      <c r="F67" s="598"/>
      <c r="G67" s="598"/>
      <c r="H67" s="598"/>
      <c r="I67" s="598"/>
      <c r="J67" s="598"/>
      <c r="K67" s="598"/>
      <c r="L67" s="598"/>
      <c r="M67" s="599"/>
    </row>
    <row r="68" spans="2:13" ht="45.75" thickBot="1" x14ac:dyDescent="0.3">
      <c r="B68" s="175" t="s">
        <v>11</v>
      </c>
      <c r="C68" s="17" t="s">
        <v>4</v>
      </c>
      <c r="D68" s="18" t="s">
        <v>13</v>
      </c>
      <c r="E68" s="21" t="s">
        <v>28</v>
      </c>
      <c r="F68" s="19" t="s">
        <v>5</v>
      </c>
      <c r="G68" s="106" t="s">
        <v>6</v>
      </c>
      <c r="H68" s="6" t="s">
        <v>7</v>
      </c>
      <c r="I68" s="79" t="s">
        <v>89</v>
      </c>
      <c r="J68" s="160" t="s">
        <v>8</v>
      </c>
      <c r="K68" s="161" t="s">
        <v>105</v>
      </c>
      <c r="L68" s="19" t="s">
        <v>9</v>
      </c>
      <c r="M68" s="18" t="s">
        <v>10</v>
      </c>
    </row>
    <row r="69" spans="2:13" ht="30" customHeight="1" thickBot="1" x14ac:dyDescent="0.3">
      <c r="B69" s="55">
        <v>18</v>
      </c>
      <c r="C69" s="115" t="s">
        <v>46</v>
      </c>
      <c r="D69" s="147" t="s">
        <v>47</v>
      </c>
      <c r="E69" s="58">
        <v>410.67</v>
      </c>
      <c r="F69" s="59">
        <v>6160</v>
      </c>
      <c r="G69" s="60">
        <v>15</v>
      </c>
      <c r="H69" s="60"/>
      <c r="I69" s="59"/>
      <c r="J69" s="13"/>
      <c r="K69" s="58"/>
      <c r="L69" s="59">
        <v>6160</v>
      </c>
      <c r="M69" s="57"/>
    </row>
    <row r="70" spans="2:13" ht="30" customHeight="1" thickBot="1" x14ac:dyDescent="0.3">
      <c r="B70" s="61">
        <v>19</v>
      </c>
      <c r="C70" s="116" t="s">
        <v>48</v>
      </c>
      <c r="D70" s="48" t="s">
        <v>49</v>
      </c>
      <c r="E70" s="50">
        <v>304.52999999999997</v>
      </c>
      <c r="F70" s="52">
        <v>4568</v>
      </c>
      <c r="G70" s="62">
        <v>15</v>
      </c>
      <c r="H70" s="62"/>
      <c r="I70" s="52"/>
      <c r="J70" s="122"/>
      <c r="K70" s="163"/>
      <c r="L70" s="52">
        <v>4568</v>
      </c>
      <c r="M70" s="48"/>
    </row>
    <row r="71" spans="2:13" ht="30" customHeight="1" thickBot="1" x14ac:dyDescent="0.3">
      <c r="B71" s="61">
        <v>20</v>
      </c>
      <c r="C71" s="116" t="s">
        <v>50</v>
      </c>
      <c r="D71" s="48" t="s">
        <v>49</v>
      </c>
      <c r="E71" s="50">
        <v>253.52</v>
      </c>
      <c r="F71" s="52">
        <v>3803</v>
      </c>
      <c r="G71" s="62">
        <v>15</v>
      </c>
      <c r="H71" s="62"/>
      <c r="I71" s="52"/>
      <c r="J71" s="50"/>
      <c r="K71" s="163"/>
      <c r="L71" s="52">
        <v>3803</v>
      </c>
      <c r="M71" s="48"/>
    </row>
    <row r="72" spans="2:13" ht="19.5" thickBot="1" x14ac:dyDescent="0.35">
      <c r="B72" s="95"/>
      <c r="C72" s="98" t="s">
        <v>91</v>
      </c>
      <c r="D72" s="2"/>
      <c r="E72" s="2"/>
      <c r="F72" s="2"/>
      <c r="G72" s="2"/>
      <c r="H72" s="2"/>
      <c r="I72" s="2"/>
      <c r="J72" s="1"/>
      <c r="K72" s="2"/>
      <c r="L72" s="99">
        <f>SUM(L69:L71)</f>
        <v>14531</v>
      </c>
      <c r="M72" s="3"/>
    </row>
    <row r="74" spans="2:13" ht="15.75" thickBot="1" x14ac:dyDescent="0.3"/>
    <row r="75" spans="2:13" x14ac:dyDescent="0.25">
      <c r="B75" s="600"/>
      <c r="C75" s="601"/>
      <c r="D75" s="606" t="s">
        <v>0</v>
      </c>
      <c r="E75" s="606"/>
      <c r="F75" s="606"/>
      <c r="G75" s="606"/>
      <c r="H75" s="606"/>
      <c r="I75" s="606"/>
      <c r="J75" s="606"/>
      <c r="K75" s="606"/>
      <c r="L75" s="606"/>
      <c r="M75" s="607"/>
    </row>
    <row r="76" spans="2:13" x14ac:dyDescent="0.25">
      <c r="B76" s="602"/>
      <c r="C76" s="603"/>
      <c r="D76" s="608"/>
      <c r="E76" s="608"/>
      <c r="F76" s="608"/>
      <c r="G76" s="608"/>
      <c r="H76" s="608"/>
      <c r="I76" s="608"/>
      <c r="J76" s="608"/>
      <c r="K76" s="608"/>
      <c r="L76" s="608"/>
      <c r="M76" s="609"/>
    </row>
    <row r="77" spans="2:13" ht="15" customHeight="1" x14ac:dyDescent="0.25">
      <c r="B77" s="602"/>
      <c r="C77" s="603"/>
      <c r="D77" s="610" t="s">
        <v>106</v>
      </c>
      <c r="E77" s="610"/>
      <c r="F77" s="610"/>
      <c r="G77" s="610"/>
      <c r="H77" s="610"/>
      <c r="I77" s="610"/>
      <c r="J77" s="610"/>
      <c r="K77" s="610"/>
      <c r="L77" s="610"/>
      <c r="M77" s="611"/>
    </row>
    <row r="78" spans="2:13" ht="48" customHeight="1" thickBot="1" x14ac:dyDescent="0.3">
      <c r="B78" s="604"/>
      <c r="C78" s="605"/>
      <c r="D78" s="598"/>
      <c r="E78" s="598"/>
      <c r="F78" s="598"/>
      <c r="G78" s="598"/>
      <c r="H78" s="598"/>
      <c r="I78" s="598"/>
      <c r="J78" s="598"/>
      <c r="K78" s="598"/>
      <c r="L78" s="598"/>
      <c r="M78" s="599"/>
    </row>
    <row r="79" spans="2:13" x14ac:dyDescent="0.25">
      <c r="B79" s="590" t="s">
        <v>2</v>
      </c>
      <c r="C79" s="591"/>
      <c r="D79" s="594" t="s">
        <v>52</v>
      </c>
      <c r="E79" s="595"/>
      <c r="F79" s="595"/>
      <c r="G79" s="595"/>
      <c r="H79" s="595"/>
      <c r="I79" s="595"/>
      <c r="J79" s="595"/>
      <c r="K79" s="595"/>
      <c r="L79" s="595"/>
      <c r="M79" s="596"/>
    </row>
    <row r="80" spans="2:13" ht="15.75" thickBot="1" x14ac:dyDescent="0.3">
      <c r="B80" s="592"/>
      <c r="C80" s="593"/>
      <c r="D80" s="597"/>
      <c r="E80" s="598"/>
      <c r="F80" s="598"/>
      <c r="G80" s="598"/>
      <c r="H80" s="598"/>
      <c r="I80" s="598"/>
      <c r="J80" s="598"/>
      <c r="K80" s="598"/>
      <c r="L80" s="598"/>
      <c r="M80" s="599"/>
    </row>
    <row r="81" spans="2:13" ht="45.75" thickBot="1" x14ac:dyDescent="0.3">
      <c r="B81" s="176" t="s">
        <v>11</v>
      </c>
      <c r="C81" s="17" t="s">
        <v>4</v>
      </c>
      <c r="D81" s="18" t="s">
        <v>13</v>
      </c>
      <c r="E81" s="21" t="s">
        <v>28</v>
      </c>
      <c r="F81" s="19" t="s">
        <v>5</v>
      </c>
      <c r="G81" s="106" t="s">
        <v>6</v>
      </c>
      <c r="H81" s="6" t="s">
        <v>7</v>
      </c>
      <c r="I81" s="79" t="s">
        <v>89</v>
      </c>
      <c r="J81" s="160" t="s">
        <v>8</v>
      </c>
      <c r="K81" s="161" t="s">
        <v>105</v>
      </c>
      <c r="L81" s="19" t="s">
        <v>9</v>
      </c>
      <c r="M81" s="18" t="s">
        <v>10</v>
      </c>
    </row>
    <row r="82" spans="2:13" ht="30" customHeight="1" thickBot="1" x14ac:dyDescent="0.3">
      <c r="B82" s="61">
        <v>21</v>
      </c>
      <c r="C82" s="127" t="s">
        <v>53</v>
      </c>
      <c r="D82" s="48" t="s">
        <v>54</v>
      </c>
      <c r="E82" s="50">
        <v>304.52999999999997</v>
      </c>
      <c r="F82" s="52">
        <v>4568</v>
      </c>
      <c r="G82" s="62">
        <v>15</v>
      </c>
      <c r="H82" s="62"/>
      <c r="I82" s="52"/>
      <c r="J82" s="50"/>
      <c r="K82" s="50"/>
      <c r="L82" s="125">
        <v>4568</v>
      </c>
      <c r="M82" s="50"/>
    </row>
    <row r="83" spans="2:13" x14ac:dyDescent="0.25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</row>
    <row r="84" spans="2:13" x14ac:dyDescent="0.25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</row>
    <row r="85" spans="2:13" x14ac:dyDescent="0.25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</row>
    <row r="86" spans="2:13" ht="15.75" thickBot="1" x14ac:dyDescent="0.3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</row>
    <row r="87" spans="2:13" x14ac:dyDescent="0.25">
      <c r="B87" s="612"/>
      <c r="C87" s="613"/>
      <c r="D87" s="618" t="s">
        <v>0</v>
      </c>
      <c r="E87" s="618"/>
      <c r="F87" s="618"/>
      <c r="G87" s="618"/>
      <c r="H87" s="618"/>
      <c r="I87" s="618"/>
      <c r="J87" s="618"/>
      <c r="K87" s="618"/>
      <c r="L87" s="618"/>
      <c r="M87" s="619"/>
    </row>
    <row r="88" spans="2:13" x14ac:dyDescent="0.25">
      <c r="B88" s="614"/>
      <c r="C88" s="615"/>
      <c r="D88" s="620"/>
      <c r="E88" s="620"/>
      <c r="F88" s="620"/>
      <c r="G88" s="620"/>
      <c r="H88" s="620"/>
      <c r="I88" s="620"/>
      <c r="J88" s="620"/>
      <c r="K88" s="620"/>
      <c r="L88" s="620"/>
      <c r="M88" s="621"/>
    </row>
    <row r="89" spans="2:13" ht="15" customHeight="1" x14ac:dyDescent="0.25">
      <c r="B89" s="614"/>
      <c r="C89" s="615"/>
      <c r="D89" s="610" t="s">
        <v>106</v>
      </c>
      <c r="E89" s="610"/>
      <c r="F89" s="610"/>
      <c r="G89" s="610"/>
      <c r="H89" s="610"/>
      <c r="I89" s="610"/>
      <c r="J89" s="610"/>
      <c r="K89" s="610"/>
      <c r="L89" s="610"/>
      <c r="M89" s="611"/>
    </row>
    <row r="90" spans="2:13" ht="46.5" customHeight="1" thickBot="1" x14ac:dyDescent="0.3">
      <c r="B90" s="616"/>
      <c r="C90" s="617"/>
      <c r="D90" s="598"/>
      <c r="E90" s="598"/>
      <c r="F90" s="598"/>
      <c r="G90" s="598"/>
      <c r="H90" s="598"/>
      <c r="I90" s="598"/>
      <c r="J90" s="598"/>
      <c r="K90" s="598"/>
      <c r="L90" s="598"/>
      <c r="M90" s="599"/>
    </row>
    <row r="91" spans="2:13" x14ac:dyDescent="0.25">
      <c r="B91" s="626" t="s">
        <v>2</v>
      </c>
      <c r="C91" s="627"/>
      <c r="D91" s="630" t="s">
        <v>55</v>
      </c>
      <c r="E91" s="631"/>
      <c r="F91" s="631"/>
      <c r="G91" s="631"/>
      <c r="H91" s="631"/>
      <c r="I91" s="631"/>
      <c r="J91" s="631"/>
      <c r="K91" s="631"/>
      <c r="L91" s="631"/>
      <c r="M91" s="632"/>
    </row>
    <row r="92" spans="2:13" ht="15.75" thickBot="1" x14ac:dyDescent="0.3">
      <c r="B92" s="628"/>
      <c r="C92" s="629"/>
      <c r="D92" s="633"/>
      <c r="E92" s="624"/>
      <c r="F92" s="624"/>
      <c r="G92" s="624"/>
      <c r="H92" s="624"/>
      <c r="I92" s="624"/>
      <c r="J92" s="624"/>
      <c r="K92" s="624"/>
      <c r="L92" s="624"/>
      <c r="M92" s="625"/>
    </row>
    <row r="93" spans="2:13" ht="45.75" thickBot="1" x14ac:dyDescent="0.3">
      <c r="B93" s="174" t="s">
        <v>11</v>
      </c>
      <c r="C93" s="47" t="s">
        <v>4</v>
      </c>
      <c r="D93" s="61" t="s">
        <v>13</v>
      </c>
      <c r="E93" s="73" t="s">
        <v>28</v>
      </c>
      <c r="F93" s="74" t="s">
        <v>5</v>
      </c>
      <c r="G93" s="136" t="s">
        <v>6</v>
      </c>
      <c r="H93" s="6" t="s">
        <v>7</v>
      </c>
      <c r="I93" s="79" t="s">
        <v>89</v>
      </c>
      <c r="J93" s="160" t="s">
        <v>8</v>
      </c>
      <c r="K93" s="161" t="s">
        <v>105</v>
      </c>
      <c r="L93" s="74" t="s">
        <v>9</v>
      </c>
      <c r="M93" s="61" t="s">
        <v>10</v>
      </c>
    </row>
    <row r="94" spans="2:13" ht="30.75" thickBot="1" x14ac:dyDescent="0.3">
      <c r="B94" s="61">
        <v>22</v>
      </c>
      <c r="C94" s="127" t="s">
        <v>56</v>
      </c>
      <c r="D94" s="76" t="s">
        <v>57</v>
      </c>
      <c r="E94" s="50">
        <v>304.52999999999997</v>
      </c>
      <c r="F94" s="52">
        <v>4568</v>
      </c>
      <c r="G94" s="62">
        <v>15</v>
      </c>
      <c r="H94" s="62"/>
      <c r="I94" s="52"/>
      <c r="J94" s="50"/>
      <c r="K94" s="50"/>
      <c r="L94" s="125">
        <v>4568</v>
      </c>
      <c r="M94" s="48"/>
    </row>
    <row r="95" spans="2:13" ht="30.75" thickBot="1" x14ac:dyDescent="0.3">
      <c r="B95" s="47">
        <v>23</v>
      </c>
      <c r="C95" s="140" t="s">
        <v>98</v>
      </c>
      <c r="D95" s="76" t="s">
        <v>99</v>
      </c>
      <c r="E95" s="52">
        <v>400</v>
      </c>
      <c r="F95" s="50">
        <v>6000</v>
      </c>
      <c r="G95" s="51">
        <v>15</v>
      </c>
      <c r="H95" s="62"/>
      <c r="I95" s="52"/>
      <c r="J95" s="50"/>
      <c r="K95" s="50"/>
      <c r="L95" s="141">
        <v>6000</v>
      </c>
      <c r="M95" s="53"/>
    </row>
    <row r="96" spans="2:13" ht="19.5" thickBot="1" x14ac:dyDescent="0.35">
      <c r="B96" s="133"/>
      <c r="C96" s="134" t="s">
        <v>91</v>
      </c>
      <c r="D96" s="49"/>
      <c r="E96" s="49"/>
      <c r="F96" s="49"/>
      <c r="G96" s="49"/>
      <c r="H96" s="49"/>
      <c r="I96" s="49"/>
      <c r="J96" s="49"/>
      <c r="K96" s="49"/>
      <c r="L96" s="135">
        <f>SUM(L94:L95)</f>
        <v>10568</v>
      </c>
      <c r="M96" s="53"/>
    </row>
    <row r="97" spans="2:13" x14ac:dyDescent="0.25">
      <c r="L97" s="142"/>
    </row>
    <row r="101" spans="2:13" ht="15" customHeight="1" x14ac:dyDescent="0.25"/>
    <row r="102" spans="2:13" ht="45.75" customHeight="1" x14ac:dyDescent="0.25"/>
    <row r="106" spans="2:13" ht="30" customHeight="1" x14ac:dyDescent="0.25"/>
    <row r="107" spans="2:13" x14ac:dyDescent="0.25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</row>
    <row r="108" spans="2:13" x14ac:dyDescent="0.25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</row>
    <row r="109" spans="2:13" x14ac:dyDescent="0.25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</row>
    <row r="110" spans="2:13" ht="15.75" thickBot="1" x14ac:dyDescent="0.3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</row>
    <row r="111" spans="2:13" x14ac:dyDescent="0.25">
      <c r="B111" s="612"/>
      <c r="C111" s="613"/>
      <c r="D111" s="618" t="s">
        <v>0</v>
      </c>
      <c r="E111" s="618"/>
      <c r="F111" s="618"/>
      <c r="G111" s="618"/>
      <c r="H111" s="618"/>
      <c r="I111" s="618"/>
      <c r="J111" s="618"/>
      <c r="K111" s="618"/>
      <c r="L111" s="618"/>
      <c r="M111" s="619"/>
    </row>
    <row r="112" spans="2:13" x14ac:dyDescent="0.25">
      <c r="B112" s="614"/>
      <c r="C112" s="615"/>
      <c r="D112" s="620"/>
      <c r="E112" s="620"/>
      <c r="F112" s="620"/>
      <c r="G112" s="620"/>
      <c r="H112" s="620"/>
      <c r="I112" s="620"/>
      <c r="J112" s="620"/>
      <c r="K112" s="620"/>
      <c r="L112" s="620"/>
      <c r="M112" s="621"/>
    </row>
    <row r="113" spans="2:13" ht="15" customHeight="1" x14ac:dyDescent="0.25">
      <c r="B113" s="614"/>
      <c r="C113" s="615"/>
      <c r="D113" s="610" t="s">
        <v>106</v>
      </c>
      <c r="E113" s="610"/>
      <c r="F113" s="610"/>
      <c r="G113" s="610"/>
      <c r="H113" s="610"/>
      <c r="I113" s="610"/>
      <c r="J113" s="610"/>
      <c r="K113" s="610"/>
      <c r="L113" s="610"/>
      <c r="M113" s="611"/>
    </row>
    <row r="114" spans="2:13" ht="45" customHeight="1" thickBot="1" x14ac:dyDescent="0.3">
      <c r="B114" s="616"/>
      <c r="C114" s="617"/>
      <c r="D114" s="598"/>
      <c r="E114" s="598"/>
      <c r="F114" s="598"/>
      <c r="G114" s="598"/>
      <c r="H114" s="598"/>
      <c r="I114" s="598"/>
      <c r="J114" s="598"/>
      <c r="K114" s="598"/>
      <c r="L114" s="598"/>
      <c r="M114" s="599"/>
    </row>
    <row r="115" spans="2:13" x14ac:dyDescent="0.25">
      <c r="B115" s="626" t="s">
        <v>2</v>
      </c>
      <c r="C115" s="627"/>
      <c r="D115" s="630" t="s">
        <v>60</v>
      </c>
      <c r="E115" s="631"/>
      <c r="F115" s="631"/>
      <c r="G115" s="631"/>
      <c r="H115" s="631"/>
      <c r="I115" s="631"/>
      <c r="J115" s="631"/>
      <c r="K115" s="631"/>
      <c r="L115" s="631"/>
      <c r="M115" s="632"/>
    </row>
    <row r="116" spans="2:13" ht="15.75" thickBot="1" x14ac:dyDescent="0.3">
      <c r="B116" s="628"/>
      <c r="C116" s="629"/>
      <c r="D116" s="633"/>
      <c r="E116" s="624"/>
      <c r="F116" s="624"/>
      <c r="G116" s="624"/>
      <c r="H116" s="624"/>
      <c r="I116" s="624"/>
      <c r="J116" s="624"/>
      <c r="K116" s="624"/>
      <c r="L116" s="624"/>
      <c r="M116" s="625"/>
    </row>
    <row r="117" spans="2:13" ht="45.75" thickBot="1" x14ac:dyDescent="0.3">
      <c r="B117" s="174" t="s">
        <v>11</v>
      </c>
      <c r="C117" s="47" t="s">
        <v>4</v>
      </c>
      <c r="D117" s="61" t="s">
        <v>13</v>
      </c>
      <c r="E117" s="73" t="s">
        <v>28</v>
      </c>
      <c r="F117" s="74" t="s">
        <v>5</v>
      </c>
      <c r="G117" s="136" t="s">
        <v>6</v>
      </c>
      <c r="H117" s="6" t="s">
        <v>7</v>
      </c>
      <c r="I117" s="79" t="s">
        <v>89</v>
      </c>
      <c r="J117" s="160" t="s">
        <v>8</v>
      </c>
      <c r="K117" s="161" t="s">
        <v>105</v>
      </c>
      <c r="L117" s="74" t="s">
        <v>9</v>
      </c>
      <c r="M117" s="61" t="s">
        <v>10</v>
      </c>
    </row>
    <row r="118" spans="2:13" ht="30" customHeight="1" thickBot="1" x14ac:dyDescent="0.3">
      <c r="B118" s="55">
        <v>25</v>
      </c>
      <c r="C118" s="115" t="s">
        <v>61</v>
      </c>
      <c r="D118" s="147" t="s">
        <v>62</v>
      </c>
      <c r="E118" s="58">
        <v>325.73</v>
      </c>
      <c r="F118" s="59">
        <v>4886</v>
      </c>
      <c r="G118" s="60">
        <v>15</v>
      </c>
      <c r="H118" s="60"/>
      <c r="I118" s="59"/>
      <c r="J118" s="13"/>
      <c r="K118" s="58"/>
      <c r="L118" s="59">
        <v>4886</v>
      </c>
      <c r="M118" s="57"/>
    </row>
    <row r="119" spans="2:13" ht="30" customHeight="1" thickBot="1" x14ac:dyDescent="0.3">
      <c r="B119" s="61">
        <v>26</v>
      </c>
      <c r="C119" s="116" t="s">
        <v>63</v>
      </c>
      <c r="D119" s="76" t="s">
        <v>64</v>
      </c>
      <c r="E119" s="50">
        <v>232.53</v>
      </c>
      <c r="F119" s="52">
        <v>3488</v>
      </c>
      <c r="G119" s="62">
        <v>15</v>
      </c>
      <c r="H119" s="62"/>
      <c r="I119" s="52"/>
      <c r="J119" s="50"/>
      <c r="K119" s="50"/>
      <c r="L119" s="52">
        <v>3488</v>
      </c>
      <c r="M119" s="48"/>
    </row>
    <row r="120" spans="2:13" ht="19.5" thickBot="1" x14ac:dyDescent="0.35">
      <c r="B120" s="95"/>
      <c r="C120" s="98" t="s">
        <v>91</v>
      </c>
      <c r="D120" s="2"/>
      <c r="E120" s="2"/>
      <c r="F120" s="2"/>
      <c r="G120" s="2"/>
      <c r="H120" s="2"/>
      <c r="I120" s="2"/>
      <c r="J120" s="2"/>
      <c r="K120" s="2"/>
      <c r="L120" s="99">
        <f>SUM(L118:L119)</f>
        <v>8374</v>
      </c>
      <c r="M120" s="3"/>
    </row>
    <row r="121" spans="2:13" ht="15.75" thickBot="1" x14ac:dyDescent="0.3"/>
    <row r="122" spans="2:13" x14ac:dyDescent="0.25">
      <c r="B122" s="600"/>
      <c r="C122" s="601"/>
      <c r="D122" s="606" t="s">
        <v>0</v>
      </c>
      <c r="E122" s="606"/>
      <c r="F122" s="606"/>
      <c r="G122" s="606"/>
      <c r="H122" s="606"/>
      <c r="I122" s="606"/>
      <c r="J122" s="606"/>
      <c r="K122" s="606"/>
      <c r="L122" s="606"/>
      <c r="M122" s="607"/>
    </row>
    <row r="123" spans="2:13" x14ac:dyDescent="0.25">
      <c r="B123" s="602"/>
      <c r="C123" s="603"/>
      <c r="D123" s="608"/>
      <c r="E123" s="608"/>
      <c r="F123" s="608"/>
      <c r="G123" s="608"/>
      <c r="H123" s="608"/>
      <c r="I123" s="608"/>
      <c r="J123" s="608"/>
      <c r="K123" s="608"/>
      <c r="L123" s="608"/>
      <c r="M123" s="609"/>
    </row>
    <row r="124" spans="2:13" ht="15" customHeight="1" x14ac:dyDescent="0.25">
      <c r="B124" s="602"/>
      <c r="C124" s="603"/>
      <c r="D124" s="610" t="s">
        <v>106</v>
      </c>
      <c r="E124" s="610"/>
      <c r="F124" s="610"/>
      <c r="G124" s="610"/>
      <c r="H124" s="610"/>
      <c r="I124" s="610"/>
      <c r="J124" s="610"/>
      <c r="K124" s="610"/>
      <c r="L124" s="610"/>
      <c r="M124" s="611"/>
    </row>
    <row r="125" spans="2:13" ht="47.25" customHeight="1" thickBot="1" x14ac:dyDescent="0.3">
      <c r="B125" s="604"/>
      <c r="C125" s="605"/>
      <c r="D125" s="598"/>
      <c r="E125" s="598"/>
      <c r="F125" s="598"/>
      <c r="G125" s="598"/>
      <c r="H125" s="598"/>
      <c r="I125" s="598"/>
      <c r="J125" s="598"/>
      <c r="K125" s="598"/>
      <c r="L125" s="598"/>
      <c r="M125" s="599"/>
    </row>
    <row r="126" spans="2:13" x14ac:dyDescent="0.25">
      <c r="B126" s="590" t="s">
        <v>2</v>
      </c>
      <c r="C126" s="591"/>
      <c r="D126" s="594" t="s">
        <v>65</v>
      </c>
      <c r="E126" s="595"/>
      <c r="F126" s="595"/>
      <c r="G126" s="595"/>
      <c r="H126" s="595"/>
      <c r="I126" s="595"/>
      <c r="J126" s="595"/>
      <c r="K126" s="595"/>
      <c r="L126" s="595"/>
      <c r="M126" s="596"/>
    </row>
    <row r="127" spans="2:13" ht="15.75" thickBot="1" x14ac:dyDescent="0.3">
      <c r="B127" s="592"/>
      <c r="C127" s="593"/>
      <c r="D127" s="597"/>
      <c r="E127" s="598"/>
      <c r="F127" s="598"/>
      <c r="G127" s="598"/>
      <c r="H127" s="598"/>
      <c r="I127" s="598"/>
      <c r="J127" s="598"/>
      <c r="K127" s="598"/>
      <c r="L127" s="598"/>
      <c r="M127" s="599"/>
    </row>
    <row r="128" spans="2:13" ht="45.75" thickBot="1" x14ac:dyDescent="0.3">
      <c r="B128" s="176" t="s">
        <v>11</v>
      </c>
      <c r="C128" s="17" t="s">
        <v>4</v>
      </c>
      <c r="D128" s="18" t="s">
        <v>13</v>
      </c>
      <c r="E128" s="21" t="s">
        <v>28</v>
      </c>
      <c r="F128" s="19" t="s">
        <v>5</v>
      </c>
      <c r="G128" s="106" t="s">
        <v>6</v>
      </c>
      <c r="H128" s="6" t="s">
        <v>7</v>
      </c>
      <c r="I128" s="21" t="s">
        <v>89</v>
      </c>
      <c r="J128" s="96" t="s">
        <v>8</v>
      </c>
      <c r="K128" s="161" t="s">
        <v>105</v>
      </c>
      <c r="L128" s="19" t="s">
        <v>9</v>
      </c>
      <c r="M128" s="18" t="s">
        <v>10</v>
      </c>
    </row>
    <row r="129" spans="2:13" ht="30" customHeight="1" thickBot="1" x14ac:dyDescent="0.3">
      <c r="B129" s="55">
        <v>27</v>
      </c>
      <c r="C129" s="115" t="s">
        <v>66</v>
      </c>
      <c r="D129" s="57" t="s">
        <v>67</v>
      </c>
      <c r="E129" s="58">
        <v>315.07</v>
      </c>
      <c r="F129" s="59">
        <v>4726</v>
      </c>
      <c r="G129" s="60">
        <v>15</v>
      </c>
      <c r="H129" s="60"/>
      <c r="I129" s="59"/>
      <c r="J129" s="166">
        <v>1</v>
      </c>
      <c r="K129" s="58">
        <v>630</v>
      </c>
      <c r="L129" s="59">
        <v>5356</v>
      </c>
      <c r="M129" s="58"/>
    </row>
    <row r="130" spans="2:13" ht="30" customHeight="1" thickBot="1" x14ac:dyDescent="0.3">
      <c r="B130" s="61">
        <v>28</v>
      </c>
      <c r="C130" s="116" t="s">
        <v>68</v>
      </c>
      <c r="D130" s="48" t="s">
        <v>67</v>
      </c>
      <c r="E130" s="50">
        <v>315.07</v>
      </c>
      <c r="F130" s="52">
        <v>4726</v>
      </c>
      <c r="G130" s="62">
        <v>15</v>
      </c>
      <c r="H130" s="62"/>
      <c r="I130" s="52"/>
      <c r="J130" s="171">
        <v>1</v>
      </c>
      <c r="K130" s="50">
        <v>630</v>
      </c>
      <c r="L130" s="52">
        <v>5356</v>
      </c>
      <c r="M130" s="50"/>
    </row>
    <row r="131" spans="2:13" ht="20.100000000000001" customHeight="1" thickBot="1" x14ac:dyDescent="0.35">
      <c r="B131" s="133"/>
      <c r="C131" s="134" t="s">
        <v>91</v>
      </c>
      <c r="D131" s="49"/>
      <c r="E131" s="49"/>
      <c r="F131" s="49"/>
      <c r="G131" s="49"/>
      <c r="H131" s="49"/>
      <c r="I131" s="49"/>
      <c r="J131" s="49"/>
      <c r="K131" s="49"/>
      <c r="L131" s="135">
        <f>SUM(L129:L130)</f>
        <v>10712</v>
      </c>
      <c r="M131" s="53"/>
    </row>
    <row r="132" spans="2:13" x14ac:dyDescent="0.25"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</row>
    <row r="133" spans="2:13" x14ac:dyDescent="0.25"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</row>
    <row r="134" spans="2:13" ht="15.75" thickBot="1" x14ac:dyDescent="0.3"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</row>
    <row r="135" spans="2:13" x14ac:dyDescent="0.25">
      <c r="B135" s="612"/>
      <c r="C135" s="613"/>
      <c r="D135" s="618" t="s">
        <v>0</v>
      </c>
      <c r="E135" s="618"/>
      <c r="F135" s="618"/>
      <c r="G135" s="618"/>
      <c r="H135" s="618"/>
      <c r="I135" s="618"/>
      <c r="J135" s="618"/>
      <c r="K135" s="618"/>
      <c r="L135" s="618"/>
      <c r="M135" s="619"/>
    </row>
    <row r="136" spans="2:13" x14ac:dyDescent="0.25">
      <c r="B136" s="614"/>
      <c r="C136" s="615"/>
      <c r="D136" s="620"/>
      <c r="E136" s="620"/>
      <c r="F136" s="620"/>
      <c r="G136" s="620"/>
      <c r="H136" s="620"/>
      <c r="I136" s="620"/>
      <c r="J136" s="620"/>
      <c r="K136" s="620"/>
      <c r="L136" s="620"/>
      <c r="M136" s="621"/>
    </row>
    <row r="137" spans="2:13" ht="15" customHeight="1" x14ac:dyDescent="0.25">
      <c r="B137" s="614"/>
      <c r="C137" s="615"/>
      <c r="D137" s="610" t="s">
        <v>106</v>
      </c>
      <c r="E137" s="610"/>
      <c r="F137" s="610"/>
      <c r="G137" s="610"/>
      <c r="H137" s="610"/>
      <c r="I137" s="610"/>
      <c r="J137" s="610"/>
      <c r="K137" s="610"/>
      <c r="L137" s="610"/>
      <c r="M137" s="611"/>
    </row>
    <row r="138" spans="2:13" ht="50.25" customHeight="1" thickBot="1" x14ac:dyDescent="0.3">
      <c r="B138" s="616"/>
      <c r="C138" s="617"/>
      <c r="D138" s="598"/>
      <c r="E138" s="598"/>
      <c r="F138" s="598"/>
      <c r="G138" s="598"/>
      <c r="H138" s="598"/>
      <c r="I138" s="598"/>
      <c r="J138" s="598"/>
      <c r="K138" s="598"/>
      <c r="L138" s="598"/>
      <c r="M138" s="599"/>
    </row>
    <row r="139" spans="2:13" x14ac:dyDescent="0.25">
      <c r="B139" s="626" t="s">
        <v>2</v>
      </c>
      <c r="C139" s="627"/>
      <c r="D139" s="630" t="s">
        <v>69</v>
      </c>
      <c r="E139" s="631"/>
      <c r="F139" s="631"/>
      <c r="G139" s="631"/>
      <c r="H139" s="631"/>
      <c r="I139" s="631"/>
      <c r="J139" s="631"/>
      <c r="K139" s="631"/>
      <c r="L139" s="631"/>
      <c r="M139" s="632"/>
    </row>
    <row r="140" spans="2:13" ht="15.75" thickBot="1" x14ac:dyDescent="0.3">
      <c r="B140" s="628"/>
      <c r="C140" s="629"/>
      <c r="D140" s="633"/>
      <c r="E140" s="624"/>
      <c r="F140" s="624"/>
      <c r="G140" s="624"/>
      <c r="H140" s="624"/>
      <c r="I140" s="624"/>
      <c r="J140" s="624"/>
      <c r="K140" s="624"/>
      <c r="L140" s="624"/>
      <c r="M140" s="625"/>
    </row>
    <row r="141" spans="2:13" ht="45.75" thickBot="1" x14ac:dyDescent="0.3">
      <c r="B141" s="174" t="s">
        <v>11</v>
      </c>
      <c r="C141" s="47" t="s">
        <v>4</v>
      </c>
      <c r="D141" s="61" t="s">
        <v>13</v>
      </c>
      <c r="E141" s="73" t="s">
        <v>28</v>
      </c>
      <c r="F141" s="74" t="s">
        <v>5</v>
      </c>
      <c r="G141" s="136" t="s">
        <v>6</v>
      </c>
      <c r="H141" s="6" t="s">
        <v>7</v>
      </c>
      <c r="I141" s="79" t="s">
        <v>89</v>
      </c>
      <c r="J141" s="160" t="s">
        <v>8</v>
      </c>
      <c r="K141" s="161" t="s">
        <v>105</v>
      </c>
      <c r="L141" s="74" t="s">
        <v>9</v>
      </c>
      <c r="M141" s="61" t="s">
        <v>10</v>
      </c>
    </row>
    <row r="142" spans="2:13" ht="30" customHeight="1" thickBot="1" x14ac:dyDescent="0.3">
      <c r="B142" s="55">
        <v>29</v>
      </c>
      <c r="C142" s="115" t="s">
        <v>70</v>
      </c>
      <c r="D142" s="57" t="s">
        <v>71</v>
      </c>
      <c r="E142" s="58">
        <v>304</v>
      </c>
      <c r="F142" s="59">
        <v>4560</v>
      </c>
      <c r="G142" s="60">
        <v>15</v>
      </c>
      <c r="H142" s="60"/>
      <c r="I142" s="59"/>
      <c r="J142" s="13"/>
      <c r="K142" s="58"/>
      <c r="L142" s="59">
        <f>F142</f>
        <v>4560</v>
      </c>
      <c r="M142" s="57"/>
    </row>
    <row r="143" spans="2:13" ht="30" customHeight="1" thickBot="1" x14ac:dyDescent="0.3">
      <c r="B143" s="61">
        <v>30</v>
      </c>
      <c r="C143" s="116" t="s">
        <v>72</v>
      </c>
      <c r="D143" s="48" t="s">
        <v>73</v>
      </c>
      <c r="E143" s="50">
        <v>484.5</v>
      </c>
      <c r="F143" s="52">
        <v>7268</v>
      </c>
      <c r="G143" s="62">
        <v>15</v>
      </c>
      <c r="H143" s="62"/>
      <c r="I143" s="52"/>
      <c r="J143" s="50"/>
      <c r="K143" s="50"/>
      <c r="L143" s="52">
        <v>7268</v>
      </c>
      <c r="M143" s="48"/>
    </row>
    <row r="144" spans="2:13" ht="30" customHeight="1" thickBot="1" x14ac:dyDescent="0.3">
      <c r="B144" s="61">
        <v>31</v>
      </c>
      <c r="C144" s="116" t="s">
        <v>74</v>
      </c>
      <c r="D144" s="48" t="s">
        <v>73</v>
      </c>
      <c r="E144" s="50">
        <v>484.5</v>
      </c>
      <c r="F144" s="52">
        <v>7268</v>
      </c>
      <c r="G144" s="62">
        <v>15</v>
      </c>
      <c r="H144" s="62"/>
      <c r="I144" s="52"/>
      <c r="J144" s="50"/>
      <c r="K144" s="50"/>
      <c r="L144" s="52">
        <v>7268</v>
      </c>
      <c r="M144" s="48"/>
    </row>
    <row r="145" spans="2:13" ht="30" customHeight="1" thickBot="1" x14ac:dyDescent="0.3">
      <c r="B145" s="61">
        <v>32</v>
      </c>
      <c r="C145" s="103" t="s">
        <v>111</v>
      </c>
      <c r="D145" s="133" t="s">
        <v>112</v>
      </c>
      <c r="E145" s="50"/>
      <c r="F145" s="50">
        <v>2400</v>
      </c>
      <c r="G145" s="62">
        <v>2</v>
      </c>
      <c r="H145" s="62"/>
      <c r="I145" s="50"/>
      <c r="J145" s="50"/>
      <c r="K145" s="50"/>
      <c r="L145" s="50">
        <v>2400</v>
      </c>
      <c r="M145" s="48"/>
    </row>
    <row r="146" spans="2:13" ht="30" customHeight="1" thickBot="1" x14ac:dyDescent="0.3">
      <c r="B146" s="61">
        <v>33</v>
      </c>
      <c r="C146" s="173" t="s">
        <v>113</v>
      </c>
      <c r="D146" s="172" t="s">
        <v>114</v>
      </c>
      <c r="E146" s="50"/>
      <c r="F146" s="50">
        <v>1500</v>
      </c>
      <c r="G146" s="62">
        <v>2</v>
      </c>
      <c r="H146" s="62"/>
      <c r="I146" s="50"/>
      <c r="J146" s="50"/>
      <c r="K146" s="50"/>
      <c r="L146" s="50">
        <v>1500</v>
      </c>
      <c r="M146" s="48"/>
    </row>
    <row r="147" spans="2:13" ht="20.100000000000001" customHeight="1" thickBot="1" x14ac:dyDescent="0.3">
      <c r="B147" s="95"/>
      <c r="C147" s="97" t="s">
        <v>91</v>
      </c>
      <c r="D147" s="2"/>
      <c r="E147" s="1"/>
      <c r="F147" s="1"/>
      <c r="G147" s="1"/>
      <c r="H147" s="1"/>
      <c r="I147" s="1"/>
      <c r="J147" s="1"/>
      <c r="K147" s="1"/>
      <c r="L147" s="99">
        <f>SUM(L142:L146)</f>
        <v>22996</v>
      </c>
      <c r="M147" s="1"/>
    </row>
    <row r="149" spans="2:13" ht="15.75" thickBot="1" x14ac:dyDescent="0.3"/>
    <row r="150" spans="2:13" x14ac:dyDescent="0.25">
      <c r="B150" s="600"/>
      <c r="C150" s="601"/>
      <c r="D150" s="606" t="s">
        <v>0</v>
      </c>
      <c r="E150" s="606"/>
      <c r="F150" s="606"/>
      <c r="G150" s="606"/>
      <c r="H150" s="606"/>
      <c r="I150" s="606"/>
      <c r="J150" s="606"/>
      <c r="K150" s="606"/>
      <c r="L150" s="606"/>
      <c r="M150" s="607"/>
    </row>
    <row r="151" spans="2:13" x14ac:dyDescent="0.25">
      <c r="B151" s="602"/>
      <c r="C151" s="603"/>
      <c r="D151" s="608"/>
      <c r="E151" s="608"/>
      <c r="F151" s="608"/>
      <c r="G151" s="608"/>
      <c r="H151" s="608"/>
      <c r="I151" s="608"/>
      <c r="J151" s="608"/>
      <c r="K151" s="608"/>
      <c r="L151" s="608"/>
      <c r="M151" s="609"/>
    </row>
    <row r="152" spans="2:13" ht="15" customHeight="1" x14ac:dyDescent="0.25">
      <c r="B152" s="602"/>
      <c r="C152" s="603"/>
      <c r="D152" s="610" t="s">
        <v>106</v>
      </c>
      <c r="E152" s="610"/>
      <c r="F152" s="610"/>
      <c r="G152" s="610"/>
      <c r="H152" s="610"/>
      <c r="I152" s="610"/>
      <c r="J152" s="610"/>
      <c r="K152" s="610"/>
      <c r="L152" s="610"/>
      <c r="M152" s="611"/>
    </row>
    <row r="153" spans="2:13" ht="48" customHeight="1" thickBot="1" x14ac:dyDescent="0.3">
      <c r="B153" s="604"/>
      <c r="C153" s="605"/>
      <c r="D153" s="598"/>
      <c r="E153" s="598"/>
      <c r="F153" s="598"/>
      <c r="G153" s="598"/>
      <c r="H153" s="598"/>
      <c r="I153" s="598"/>
      <c r="J153" s="598"/>
      <c r="K153" s="598"/>
      <c r="L153" s="598"/>
      <c r="M153" s="599"/>
    </row>
    <row r="154" spans="2:13" x14ac:dyDescent="0.25">
      <c r="B154" s="590" t="s">
        <v>2</v>
      </c>
      <c r="C154" s="591"/>
      <c r="D154" s="594" t="s">
        <v>79</v>
      </c>
      <c r="E154" s="595"/>
      <c r="F154" s="595"/>
      <c r="G154" s="595"/>
      <c r="H154" s="595"/>
      <c r="I154" s="595"/>
      <c r="J154" s="595"/>
      <c r="K154" s="595"/>
      <c r="L154" s="595"/>
      <c r="M154" s="596"/>
    </row>
    <row r="155" spans="2:13" ht="15.75" thickBot="1" x14ac:dyDescent="0.3">
      <c r="B155" s="592"/>
      <c r="C155" s="593"/>
      <c r="D155" s="597"/>
      <c r="E155" s="598"/>
      <c r="F155" s="598"/>
      <c r="G155" s="598"/>
      <c r="H155" s="598"/>
      <c r="I155" s="598"/>
      <c r="J155" s="598"/>
      <c r="K155" s="598"/>
      <c r="L155" s="598"/>
      <c r="M155" s="599"/>
    </row>
    <row r="156" spans="2:13" ht="45.75" thickBot="1" x14ac:dyDescent="0.3">
      <c r="B156" s="176" t="s">
        <v>11</v>
      </c>
      <c r="C156" s="17" t="s">
        <v>4</v>
      </c>
      <c r="D156" s="18" t="s">
        <v>13</v>
      </c>
      <c r="E156" s="21" t="s">
        <v>28</v>
      </c>
      <c r="F156" s="19" t="s">
        <v>5</v>
      </c>
      <c r="G156" s="106" t="s">
        <v>6</v>
      </c>
      <c r="H156" s="6" t="s">
        <v>7</v>
      </c>
      <c r="I156" s="79" t="s">
        <v>89</v>
      </c>
      <c r="J156" s="160" t="s">
        <v>8</v>
      </c>
      <c r="K156" s="161" t="s">
        <v>105</v>
      </c>
      <c r="L156" s="19" t="s">
        <v>9</v>
      </c>
      <c r="M156" s="18" t="s">
        <v>10</v>
      </c>
    </row>
    <row r="157" spans="2:13" ht="30.75" thickBot="1" x14ac:dyDescent="0.3">
      <c r="B157" s="18">
        <v>34</v>
      </c>
      <c r="C157" s="155" t="s">
        <v>75</v>
      </c>
      <c r="D157" s="29" t="s">
        <v>80</v>
      </c>
      <c r="E157" s="50">
        <v>322.8</v>
      </c>
      <c r="F157" s="52">
        <v>4842</v>
      </c>
      <c r="G157" s="62">
        <v>15</v>
      </c>
      <c r="H157" s="62"/>
      <c r="I157" s="52"/>
      <c r="J157" s="13"/>
      <c r="K157" s="50"/>
      <c r="L157" s="125">
        <v>4842</v>
      </c>
      <c r="M157" s="48"/>
    </row>
    <row r="161" spans="2:13" ht="15.75" thickBot="1" x14ac:dyDescent="0.3"/>
    <row r="162" spans="2:13" x14ac:dyDescent="0.25">
      <c r="B162" s="600"/>
      <c r="C162" s="601"/>
      <c r="D162" s="606" t="s">
        <v>0</v>
      </c>
      <c r="E162" s="606"/>
      <c r="F162" s="606"/>
      <c r="G162" s="606"/>
      <c r="H162" s="606"/>
      <c r="I162" s="606"/>
      <c r="J162" s="606"/>
      <c r="K162" s="606"/>
      <c r="L162" s="606"/>
      <c r="M162" s="607"/>
    </row>
    <row r="163" spans="2:13" x14ac:dyDescent="0.25">
      <c r="B163" s="602"/>
      <c r="C163" s="603"/>
      <c r="D163" s="608"/>
      <c r="E163" s="608"/>
      <c r="F163" s="608"/>
      <c r="G163" s="608"/>
      <c r="H163" s="608"/>
      <c r="I163" s="608"/>
      <c r="J163" s="608"/>
      <c r="K163" s="608"/>
      <c r="L163" s="608"/>
      <c r="M163" s="609"/>
    </row>
    <row r="164" spans="2:13" ht="15" customHeight="1" x14ac:dyDescent="0.25">
      <c r="B164" s="602"/>
      <c r="C164" s="603"/>
      <c r="D164" s="610" t="s">
        <v>106</v>
      </c>
      <c r="E164" s="610"/>
      <c r="F164" s="610"/>
      <c r="G164" s="610"/>
      <c r="H164" s="610"/>
      <c r="I164" s="610"/>
      <c r="J164" s="610"/>
      <c r="K164" s="610"/>
      <c r="L164" s="610"/>
      <c r="M164" s="611"/>
    </row>
    <row r="165" spans="2:13" ht="48.75" customHeight="1" thickBot="1" x14ac:dyDescent="0.3">
      <c r="B165" s="604"/>
      <c r="C165" s="605"/>
      <c r="D165" s="598"/>
      <c r="E165" s="598"/>
      <c r="F165" s="598"/>
      <c r="G165" s="598"/>
      <c r="H165" s="598"/>
      <c r="I165" s="598"/>
      <c r="J165" s="598"/>
      <c r="K165" s="598"/>
      <c r="L165" s="598"/>
      <c r="M165" s="599"/>
    </row>
    <row r="166" spans="2:13" x14ac:dyDescent="0.25">
      <c r="B166" s="590" t="s">
        <v>2</v>
      </c>
      <c r="C166" s="591"/>
      <c r="D166" s="594" t="s">
        <v>76</v>
      </c>
      <c r="E166" s="595"/>
      <c r="F166" s="595"/>
      <c r="G166" s="595"/>
      <c r="H166" s="595"/>
      <c r="I166" s="595"/>
      <c r="J166" s="595"/>
      <c r="K166" s="595"/>
      <c r="L166" s="595"/>
      <c r="M166" s="596"/>
    </row>
    <row r="167" spans="2:13" ht="15.75" thickBot="1" x14ac:dyDescent="0.3">
      <c r="B167" s="592"/>
      <c r="C167" s="593"/>
      <c r="D167" s="597"/>
      <c r="E167" s="598"/>
      <c r="F167" s="598"/>
      <c r="G167" s="598"/>
      <c r="H167" s="598"/>
      <c r="I167" s="598"/>
      <c r="J167" s="598"/>
      <c r="K167" s="598"/>
      <c r="L167" s="598"/>
      <c r="M167" s="599"/>
    </row>
    <row r="168" spans="2:13" ht="45.75" thickBot="1" x14ac:dyDescent="0.3">
      <c r="B168" s="176" t="s">
        <v>11</v>
      </c>
      <c r="C168" s="17" t="s">
        <v>4</v>
      </c>
      <c r="D168" s="18" t="s">
        <v>13</v>
      </c>
      <c r="E168" s="21" t="s">
        <v>28</v>
      </c>
      <c r="F168" s="19" t="s">
        <v>5</v>
      </c>
      <c r="G168" s="106" t="s">
        <v>6</v>
      </c>
      <c r="H168" s="6" t="s">
        <v>7</v>
      </c>
      <c r="I168" s="79" t="s">
        <v>89</v>
      </c>
      <c r="J168" s="160" t="s">
        <v>8</v>
      </c>
      <c r="K168" s="161" t="s">
        <v>105</v>
      </c>
      <c r="L168" s="19" t="s">
        <v>9</v>
      </c>
      <c r="M168" s="18" t="s">
        <v>10</v>
      </c>
    </row>
    <row r="169" spans="2:13" ht="16.5" thickBot="1" x14ac:dyDescent="0.3">
      <c r="B169" s="61">
        <v>35</v>
      </c>
      <c r="C169" s="156" t="s">
        <v>77</v>
      </c>
      <c r="D169" s="76" t="s">
        <v>76</v>
      </c>
      <c r="E169" s="50">
        <v>403</v>
      </c>
      <c r="F169" s="52">
        <v>6045</v>
      </c>
      <c r="G169" s="62">
        <v>15</v>
      </c>
      <c r="H169" s="62"/>
      <c r="I169" s="52"/>
      <c r="J169" s="13"/>
      <c r="K169" s="50"/>
      <c r="L169" s="125">
        <v>6045</v>
      </c>
      <c r="M169" s="48"/>
    </row>
    <row r="170" spans="2:13" x14ac:dyDescent="0.25"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</row>
    <row r="171" spans="2:13" x14ac:dyDescent="0.25"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</row>
    <row r="174" spans="2:13" ht="15.75" thickBot="1" x14ac:dyDescent="0.3"/>
    <row r="175" spans="2:13" x14ac:dyDescent="0.25">
      <c r="B175" s="600"/>
      <c r="C175" s="601"/>
      <c r="D175" s="606" t="s">
        <v>0</v>
      </c>
      <c r="E175" s="606"/>
      <c r="F175" s="606"/>
      <c r="G175" s="606"/>
      <c r="H175" s="606"/>
      <c r="I175" s="606"/>
      <c r="J175" s="606"/>
      <c r="K175" s="606"/>
      <c r="L175" s="606"/>
      <c r="M175" s="607"/>
    </row>
    <row r="176" spans="2:13" x14ac:dyDescent="0.25">
      <c r="B176" s="602"/>
      <c r="C176" s="603"/>
      <c r="D176" s="608"/>
      <c r="E176" s="608"/>
      <c r="F176" s="608"/>
      <c r="G176" s="608"/>
      <c r="H176" s="608"/>
      <c r="I176" s="608"/>
      <c r="J176" s="608"/>
      <c r="K176" s="608"/>
      <c r="L176" s="608"/>
      <c r="M176" s="609"/>
    </row>
    <row r="177" spans="2:13" ht="15" customHeight="1" x14ac:dyDescent="0.25">
      <c r="B177" s="602"/>
      <c r="C177" s="603"/>
      <c r="D177" s="610" t="s">
        <v>106</v>
      </c>
      <c r="E177" s="610"/>
      <c r="F177" s="610"/>
      <c r="G177" s="610"/>
      <c r="H177" s="610"/>
      <c r="I177" s="610"/>
      <c r="J177" s="610"/>
      <c r="K177" s="610"/>
      <c r="L177" s="610"/>
      <c r="M177" s="611"/>
    </row>
    <row r="178" spans="2:13" ht="48.75" customHeight="1" thickBot="1" x14ac:dyDescent="0.3">
      <c r="B178" s="604"/>
      <c r="C178" s="605"/>
      <c r="D178" s="598"/>
      <c r="E178" s="598"/>
      <c r="F178" s="598"/>
      <c r="G178" s="598"/>
      <c r="H178" s="598"/>
      <c r="I178" s="598"/>
      <c r="J178" s="598"/>
      <c r="K178" s="598"/>
      <c r="L178" s="598"/>
      <c r="M178" s="599"/>
    </row>
    <row r="179" spans="2:13" x14ac:dyDescent="0.25">
      <c r="B179" s="590" t="s">
        <v>2</v>
      </c>
      <c r="C179" s="591"/>
      <c r="D179" s="594" t="s">
        <v>78</v>
      </c>
      <c r="E179" s="595"/>
      <c r="F179" s="595"/>
      <c r="G179" s="595"/>
      <c r="H179" s="595"/>
      <c r="I179" s="595"/>
      <c r="J179" s="595"/>
      <c r="K179" s="595"/>
      <c r="L179" s="595"/>
      <c r="M179" s="596"/>
    </row>
    <row r="180" spans="2:13" ht="15.75" thickBot="1" x14ac:dyDescent="0.3">
      <c r="B180" s="592"/>
      <c r="C180" s="593"/>
      <c r="D180" s="597"/>
      <c r="E180" s="598"/>
      <c r="F180" s="598"/>
      <c r="G180" s="598"/>
      <c r="H180" s="598"/>
      <c r="I180" s="598"/>
      <c r="J180" s="598"/>
      <c r="K180" s="598"/>
      <c r="L180" s="598"/>
      <c r="M180" s="599"/>
    </row>
    <row r="181" spans="2:13" ht="45.75" thickBot="1" x14ac:dyDescent="0.3">
      <c r="B181" s="175" t="s">
        <v>11</v>
      </c>
      <c r="C181" s="17" t="s">
        <v>4</v>
      </c>
      <c r="D181" s="18" t="s">
        <v>13</v>
      </c>
      <c r="E181" s="21" t="s">
        <v>28</v>
      </c>
      <c r="F181" s="19" t="s">
        <v>5</v>
      </c>
      <c r="G181" s="106" t="s">
        <v>6</v>
      </c>
      <c r="H181" s="6" t="s">
        <v>7</v>
      </c>
      <c r="I181" s="79" t="s">
        <v>89</v>
      </c>
      <c r="J181" s="160" t="s">
        <v>8</v>
      </c>
      <c r="K181" s="161" t="s">
        <v>105</v>
      </c>
      <c r="L181" s="19" t="s">
        <v>9</v>
      </c>
      <c r="M181" s="18" t="s">
        <v>10</v>
      </c>
    </row>
    <row r="182" spans="2:13" ht="30.75" thickBot="1" x14ac:dyDescent="0.3">
      <c r="B182" s="18">
        <v>36</v>
      </c>
      <c r="C182" s="28" t="s">
        <v>81</v>
      </c>
      <c r="D182" s="76" t="s">
        <v>82</v>
      </c>
      <c r="E182" s="177">
        <v>304</v>
      </c>
      <c r="F182" s="52">
        <v>4560</v>
      </c>
      <c r="G182" s="62">
        <v>15</v>
      </c>
      <c r="H182" s="62"/>
      <c r="I182" s="49"/>
      <c r="J182" s="50"/>
      <c r="K182" s="48"/>
      <c r="L182" s="125">
        <v>4560</v>
      </c>
      <c r="M182" s="48"/>
    </row>
    <row r="187" spans="2:13" ht="15.75" thickBot="1" x14ac:dyDescent="0.3"/>
    <row r="188" spans="2:13" x14ac:dyDescent="0.25">
      <c r="B188" s="600"/>
      <c r="C188" s="601"/>
      <c r="D188" s="606" t="s">
        <v>0</v>
      </c>
      <c r="E188" s="606"/>
      <c r="F188" s="606"/>
      <c r="G188" s="606"/>
      <c r="H188" s="606"/>
      <c r="I188" s="606"/>
      <c r="J188" s="606"/>
      <c r="K188" s="606"/>
      <c r="L188" s="606"/>
      <c r="M188" s="607"/>
    </row>
    <row r="189" spans="2:13" x14ac:dyDescent="0.25">
      <c r="B189" s="602"/>
      <c r="C189" s="603"/>
      <c r="D189" s="608"/>
      <c r="E189" s="608"/>
      <c r="F189" s="608"/>
      <c r="G189" s="608"/>
      <c r="H189" s="608"/>
      <c r="I189" s="608"/>
      <c r="J189" s="608"/>
      <c r="K189" s="608"/>
      <c r="L189" s="608"/>
      <c r="M189" s="609"/>
    </row>
    <row r="190" spans="2:13" ht="15" customHeight="1" x14ac:dyDescent="0.25">
      <c r="B190" s="602"/>
      <c r="C190" s="603"/>
      <c r="D190" s="610" t="s">
        <v>106</v>
      </c>
      <c r="E190" s="610"/>
      <c r="F190" s="610"/>
      <c r="G190" s="610"/>
      <c r="H190" s="610"/>
      <c r="I190" s="610"/>
      <c r="J190" s="610"/>
      <c r="K190" s="610"/>
      <c r="L190" s="610"/>
      <c r="M190" s="611"/>
    </row>
    <row r="191" spans="2:13" ht="53.25" customHeight="1" thickBot="1" x14ac:dyDescent="0.3">
      <c r="B191" s="604"/>
      <c r="C191" s="605"/>
      <c r="D191" s="598"/>
      <c r="E191" s="598"/>
      <c r="F191" s="598"/>
      <c r="G191" s="598"/>
      <c r="H191" s="598"/>
      <c r="I191" s="598"/>
      <c r="J191" s="598"/>
      <c r="K191" s="598"/>
      <c r="L191" s="598"/>
      <c r="M191" s="599"/>
    </row>
    <row r="192" spans="2:13" x14ac:dyDescent="0.25">
      <c r="B192" s="590" t="s">
        <v>2</v>
      </c>
      <c r="C192" s="591"/>
      <c r="D192" s="594" t="s">
        <v>84</v>
      </c>
      <c r="E192" s="595"/>
      <c r="F192" s="595"/>
      <c r="G192" s="595"/>
      <c r="H192" s="595"/>
      <c r="I192" s="595"/>
      <c r="J192" s="595"/>
      <c r="K192" s="595"/>
      <c r="L192" s="595"/>
      <c r="M192" s="596"/>
    </row>
    <row r="193" spans="2:18" ht="15.75" thickBot="1" x14ac:dyDescent="0.3">
      <c r="B193" s="592"/>
      <c r="C193" s="593"/>
      <c r="D193" s="597"/>
      <c r="E193" s="598"/>
      <c r="F193" s="598"/>
      <c r="G193" s="598"/>
      <c r="H193" s="598"/>
      <c r="I193" s="598"/>
      <c r="J193" s="598"/>
      <c r="K193" s="598"/>
      <c r="L193" s="598"/>
      <c r="M193" s="599"/>
    </row>
    <row r="194" spans="2:18" ht="45.75" thickBot="1" x14ac:dyDescent="0.3">
      <c r="B194" s="175" t="s">
        <v>11</v>
      </c>
      <c r="C194" s="17" t="s">
        <v>4</v>
      </c>
      <c r="D194" s="18" t="s">
        <v>13</v>
      </c>
      <c r="E194" s="21" t="s">
        <v>28</v>
      </c>
      <c r="F194" s="19" t="s">
        <v>5</v>
      </c>
      <c r="G194" s="106" t="s">
        <v>6</v>
      </c>
      <c r="H194" s="77" t="s">
        <v>7</v>
      </c>
      <c r="I194" s="79" t="s">
        <v>89</v>
      </c>
      <c r="J194" s="160" t="s">
        <v>8</v>
      </c>
      <c r="K194" s="161" t="s">
        <v>105</v>
      </c>
      <c r="L194" s="19" t="s">
        <v>9</v>
      </c>
      <c r="M194" s="18" t="s">
        <v>10</v>
      </c>
    </row>
    <row r="195" spans="2:18" s="42" customFormat="1" ht="15.75" thickBot="1" x14ac:dyDescent="0.3">
      <c r="B195" s="61">
        <v>37</v>
      </c>
      <c r="C195" s="75" t="s">
        <v>93</v>
      </c>
      <c r="D195" s="76" t="s">
        <v>96</v>
      </c>
      <c r="E195" s="178">
        <v>304.47000000000003</v>
      </c>
      <c r="F195" s="158">
        <v>4567</v>
      </c>
      <c r="G195" s="62">
        <v>6</v>
      </c>
      <c r="H195" s="62">
        <v>4</v>
      </c>
      <c r="I195" s="179">
        <v>152</v>
      </c>
      <c r="J195" s="178"/>
      <c r="K195" s="178"/>
      <c r="L195" s="180">
        <v>1979</v>
      </c>
      <c r="M195" s="48"/>
      <c r="R195" s="42" t="s">
        <v>107</v>
      </c>
    </row>
    <row r="196" spans="2:18" ht="19.5" thickBot="1" x14ac:dyDescent="0.35">
      <c r="B196" s="95"/>
      <c r="C196" s="98" t="s">
        <v>91</v>
      </c>
      <c r="D196" s="2"/>
      <c r="E196" s="2"/>
      <c r="F196" s="2"/>
      <c r="G196" s="2"/>
      <c r="H196" s="2"/>
      <c r="I196" s="2"/>
      <c r="J196" s="2"/>
      <c r="K196" s="2"/>
      <c r="L196" s="139">
        <f>SUM(L195:L195)</f>
        <v>1979</v>
      </c>
      <c r="M196" s="3"/>
    </row>
    <row r="200" spans="2:18" ht="15.75" thickBot="1" x14ac:dyDescent="0.3"/>
    <row r="201" spans="2:18" x14ac:dyDescent="0.25">
      <c r="B201" s="600"/>
      <c r="C201" s="601"/>
      <c r="D201" s="606" t="s">
        <v>0</v>
      </c>
      <c r="E201" s="606"/>
      <c r="F201" s="606"/>
      <c r="G201" s="606"/>
      <c r="H201" s="606"/>
      <c r="I201" s="606"/>
      <c r="J201" s="606"/>
      <c r="K201" s="606"/>
      <c r="L201" s="606"/>
      <c r="M201" s="607"/>
    </row>
    <row r="202" spans="2:18" x14ac:dyDescent="0.25">
      <c r="B202" s="602"/>
      <c r="C202" s="603"/>
      <c r="D202" s="608"/>
      <c r="E202" s="608"/>
      <c r="F202" s="608"/>
      <c r="G202" s="608"/>
      <c r="H202" s="608"/>
      <c r="I202" s="608"/>
      <c r="J202" s="608"/>
      <c r="K202" s="608"/>
      <c r="L202" s="608"/>
      <c r="M202" s="609"/>
    </row>
    <row r="203" spans="2:18" ht="15" customHeight="1" x14ac:dyDescent="0.25">
      <c r="B203" s="602"/>
      <c r="C203" s="603"/>
      <c r="D203" s="610" t="s">
        <v>106</v>
      </c>
      <c r="E203" s="610"/>
      <c r="F203" s="610"/>
      <c r="G203" s="610"/>
      <c r="H203" s="610"/>
      <c r="I203" s="610"/>
      <c r="J203" s="610"/>
      <c r="K203" s="610"/>
      <c r="L203" s="610"/>
      <c r="M203" s="611"/>
    </row>
    <row r="204" spans="2:18" ht="45.75" customHeight="1" thickBot="1" x14ac:dyDescent="0.3">
      <c r="B204" s="604"/>
      <c r="C204" s="605"/>
      <c r="D204" s="598"/>
      <c r="E204" s="598"/>
      <c r="F204" s="598"/>
      <c r="G204" s="598"/>
      <c r="H204" s="598"/>
      <c r="I204" s="598"/>
      <c r="J204" s="598"/>
      <c r="K204" s="598"/>
      <c r="L204" s="598"/>
      <c r="M204" s="599"/>
    </row>
    <row r="205" spans="2:18" x14ac:dyDescent="0.25">
      <c r="B205" s="590" t="s">
        <v>2</v>
      </c>
      <c r="C205" s="591"/>
      <c r="D205" s="594" t="s">
        <v>92</v>
      </c>
      <c r="E205" s="595"/>
      <c r="F205" s="595"/>
      <c r="G205" s="595"/>
      <c r="H205" s="595"/>
      <c r="I205" s="595"/>
      <c r="J205" s="595"/>
      <c r="K205" s="595"/>
      <c r="L205" s="595"/>
      <c r="M205" s="596"/>
    </row>
    <row r="206" spans="2:18" ht="15.75" thickBot="1" x14ac:dyDescent="0.3">
      <c r="B206" s="592"/>
      <c r="C206" s="593"/>
      <c r="D206" s="597"/>
      <c r="E206" s="598"/>
      <c r="F206" s="598"/>
      <c r="G206" s="598"/>
      <c r="H206" s="598"/>
      <c r="I206" s="598"/>
      <c r="J206" s="598"/>
      <c r="K206" s="598"/>
      <c r="L206" s="598"/>
      <c r="M206" s="599"/>
    </row>
    <row r="207" spans="2:18" ht="45.75" thickBot="1" x14ac:dyDescent="0.3">
      <c r="B207" s="175" t="s">
        <v>11</v>
      </c>
      <c r="C207" s="17" t="s">
        <v>4</v>
      </c>
      <c r="D207" s="18" t="s">
        <v>13</v>
      </c>
      <c r="E207" s="21" t="s">
        <v>28</v>
      </c>
      <c r="F207" s="19" t="s">
        <v>5</v>
      </c>
      <c r="G207" s="106" t="s">
        <v>6</v>
      </c>
      <c r="H207" s="77" t="s">
        <v>7</v>
      </c>
      <c r="I207" s="79" t="s">
        <v>89</v>
      </c>
      <c r="J207" s="160" t="s">
        <v>8</v>
      </c>
      <c r="K207" s="161" t="s">
        <v>105</v>
      </c>
      <c r="L207" s="19" t="s">
        <v>9</v>
      </c>
      <c r="M207" s="18" t="s">
        <v>10</v>
      </c>
    </row>
    <row r="208" spans="2:18" ht="30.75" thickBot="1" x14ac:dyDescent="0.3">
      <c r="B208" s="18">
        <v>38</v>
      </c>
      <c r="C208" s="2" t="s">
        <v>95</v>
      </c>
      <c r="D208" s="29" t="s">
        <v>97</v>
      </c>
      <c r="E208" s="13">
        <v>492.8</v>
      </c>
      <c r="F208" s="137">
        <v>7392</v>
      </c>
      <c r="G208" s="25">
        <v>15</v>
      </c>
      <c r="H208" s="25"/>
      <c r="I208" s="14"/>
      <c r="J208" s="13"/>
      <c r="K208" s="13"/>
      <c r="L208" s="138">
        <f>F208</f>
        <v>7392</v>
      </c>
      <c r="M208" s="159"/>
      <c r="N208" s="213"/>
      <c r="O208" s="213"/>
      <c r="P208" s="213"/>
    </row>
    <row r="213" spans="2:13" ht="15.75" thickBot="1" x14ac:dyDescent="0.3"/>
    <row r="214" spans="2:13" x14ac:dyDescent="0.25">
      <c r="B214" s="600"/>
      <c r="C214" s="601"/>
      <c r="D214" s="606" t="s">
        <v>0</v>
      </c>
      <c r="E214" s="606"/>
      <c r="F214" s="606"/>
      <c r="G214" s="606"/>
      <c r="H214" s="606"/>
      <c r="I214" s="606"/>
      <c r="J214" s="606"/>
      <c r="K214" s="606"/>
      <c r="L214" s="606"/>
      <c r="M214" s="607"/>
    </row>
    <row r="215" spans="2:13" x14ac:dyDescent="0.25">
      <c r="B215" s="602"/>
      <c r="C215" s="603"/>
      <c r="D215" s="608"/>
      <c r="E215" s="608"/>
      <c r="F215" s="608"/>
      <c r="G215" s="608"/>
      <c r="H215" s="608"/>
      <c r="I215" s="608"/>
      <c r="J215" s="608"/>
      <c r="K215" s="608"/>
      <c r="L215" s="608"/>
      <c r="M215" s="609"/>
    </row>
    <row r="216" spans="2:13" ht="15" customHeight="1" x14ac:dyDescent="0.25">
      <c r="B216" s="602"/>
      <c r="C216" s="603"/>
      <c r="D216" s="610" t="s">
        <v>106</v>
      </c>
      <c r="E216" s="610"/>
      <c r="F216" s="610"/>
      <c r="G216" s="610"/>
      <c r="H216" s="610"/>
      <c r="I216" s="610"/>
      <c r="J216" s="610"/>
      <c r="K216" s="610"/>
      <c r="L216" s="610"/>
      <c r="M216" s="611"/>
    </row>
    <row r="217" spans="2:13" ht="46.5" customHeight="1" thickBot="1" x14ac:dyDescent="0.3">
      <c r="B217" s="604"/>
      <c r="C217" s="605"/>
      <c r="D217" s="598"/>
      <c r="E217" s="598"/>
      <c r="F217" s="598"/>
      <c r="G217" s="598"/>
      <c r="H217" s="598"/>
      <c r="I217" s="598"/>
      <c r="J217" s="598"/>
      <c r="K217" s="598"/>
      <c r="L217" s="598"/>
      <c r="M217" s="599"/>
    </row>
    <row r="218" spans="2:13" x14ac:dyDescent="0.25">
      <c r="B218" s="590" t="s">
        <v>2</v>
      </c>
      <c r="C218" s="591"/>
      <c r="D218" s="594" t="s">
        <v>101</v>
      </c>
      <c r="E218" s="595"/>
      <c r="F218" s="595"/>
      <c r="G218" s="595"/>
      <c r="H218" s="595"/>
      <c r="I218" s="595"/>
      <c r="J218" s="595"/>
      <c r="K218" s="595"/>
      <c r="L218" s="595"/>
      <c r="M218" s="596"/>
    </row>
    <row r="219" spans="2:13" ht="15.75" thickBot="1" x14ac:dyDescent="0.3">
      <c r="B219" s="592"/>
      <c r="C219" s="593"/>
      <c r="D219" s="597"/>
      <c r="E219" s="598"/>
      <c r="F219" s="598"/>
      <c r="G219" s="598"/>
      <c r="H219" s="598"/>
      <c r="I219" s="598"/>
      <c r="J219" s="598"/>
      <c r="K219" s="598"/>
      <c r="L219" s="598"/>
      <c r="M219" s="599"/>
    </row>
    <row r="220" spans="2:13" ht="45.75" thickBot="1" x14ac:dyDescent="0.3">
      <c r="B220" s="176" t="s">
        <v>11</v>
      </c>
      <c r="C220" s="17" t="s">
        <v>4</v>
      </c>
      <c r="D220" s="18" t="s">
        <v>13</v>
      </c>
      <c r="E220" s="143" t="s">
        <v>28</v>
      </c>
      <c r="F220" s="19" t="s">
        <v>5</v>
      </c>
      <c r="G220" s="106" t="s">
        <v>6</v>
      </c>
      <c r="H220" s="77" t="s">
        <v>7</v>
      </c>
      <c r="I220" s="77" t="s">
        <v>89</v>
      </c>
      <c r="J220" s="160" t="s">
        <v>8</v>
      </c>
      <c r="K220" s="161" t="s">
        <v>105</v>
      </c>
      <c r="L220" s="19" t="s">
        <v>9</v>
      </c>
      <c r="M220" s="18" t="s">
        <v>10</v>
      </c>
    </row>
    <row r="221" spans="2:13" ht="30.75" thickBot="1" x14ac:dyDescent="0.3">
      <c r="B221" s="17">
        <v>39</v>
      </c>
      <c r="C221" s="97" t="s">
        <v>102</v>
      </c>
      <c r="D221" s="145" t="s">
        <v>103</v>
      </c>
      <c r="E221" s="13">
        <v>513.13</v>
      </c>
      <c r="F221" s="14">
        <v>7697</v>
      </c>
      <c r="G221" s="1"/>
      <c r="H221" s="2"/>
      <c r="I221" s="13"/>
      <c r="J221" s="13"/>
      <c r="K221" s="14"/>
      <c r="L221" s="149">
        <v>7697</v>
      </c>
      <c r="M221" s="3"/>
    </row>
    <row r="222" spans="2:13" x14ac:dyDescent="0.25">
      <c r="I222" s="38"/>
      <c r="J222" s="38"/>
      <c r="K222" s="38"/>
      <c r="L222" s="38"/>
    </row>
    <row r="226" spans="2:18" ht="15.75" thickBot="1" x14ac:dyDescent="0.3"/>
    <row r="227" spans="2:18" x14ac:dyDescent="0.25">
      <c r="B227" s="600"/>
      <c r="C227" s="601"/>
      <c r="D227" s="606" t="s">
        <v>0</v>
      </c>
      <c r="E227" s="606"/>
      <c r="F227" s="606"/>
      <c r="G227" s="606"/>
      <c r="H227" s="606"/>
      <c r="I227" s="606"/>
      <c r="J227" s="606"/>
      <c r="K227" s="606"/>
      <c r="L227" s="606"/>
      <c r="M227" s="607"/>
      <c r="R227" s="164">
        <v>219601</v>
      </c>
    </row>
    <row r="228" spans="2:18" x14ac:dyDescent="0.25">
      <c r="B228" s="602"/>
      <c r="C228" s="603"/>
      <c r="D228" s="608"/>
      <c r="E228" s="608"/>
      <c r="F228" s="608"/>
      <c r="G228" s="608"/>
      <c r="H228" s="608"/>
      <c r="I228" s="608"/>
      <c r="J228" s="608"/>
      <c r="K228" s="608"/>
      <c r="L228" s="608"/>
      <c r="M228" s="609"/>
    </row>
    <row r="229" spans="2:18" x14ac:dyDescent="0.25">
      <c r="B229" s="602"/>
      <c r="C229" s="603"/>
      <c r="D229" s="610" t="s">
        <v>106</v>
      </c>
      <c r="E229" s="610"/>
      <c r="F229" s="610"/>
      <c r="G229" s="610"/>
      <c r="H229" s="610"/>
      <c r="I229" s="610"/>
      <c r="J229" s="610"/>
      <c r="K229" s="610"/>
      <c r="L229" s="610"/>
      <c r="M229" s="611"/>
    </row>
    <row r="230" spans="2:18" ht="48" customHeight="1" thickBot="1" x14ac:dyDescent="0.3">
      <c r="B230" s="604"/>
      <c r="C230" s="605"/>
      <c r="D230" s="598"/>
      <c r="E230" s="598"/>
      <c r="F230" s="598"/>
      <c r="G230" s="598"/>
      <c r="H230" s="598"/>
      <c r="I230" s="598"/>
      <c r="J230" s="598"/>
      <c r="K230" s="598"/>
      <c r="L230" s="598"/>
      <c r="M230" s="599"/>
    </row>
    <row r="231" spans="2:18" x14ac:dyDescent="0.25">
      <c r="B231" s="590" t="s">
        <v>2</v>
      </c>
      <c r="C231" s="591"/>
      <c r="D231" s="594" t="s">
        <v>115</v>
      </c>
      <c r="E231" s="595"/>
      <c r="F231" s="595"/>
      <c r="G231" s="595"/>
      <c r="H231" s="595"/>
      <c r="I231" s="595"/>
      <c r="J231" s="595"/>
      <c r="K231" s="595"/>
      <c r="L231" s="595"/>
      <c r="M231" s="596"/>
    </row>
    <row r="232" spans="2:18" ht="15.75" thickBot="1" x14ac:dyDescent="0.3">
      <c r="B232" s="592"/>
      <c r="C232" s="593"/>
      <c r="D232" s="597"/>
      <c r="E232" s="598"/>
      <c r="F232" s="598"/>
      <c r="G232" s="598"/>
      <c r="H232" s="598"/>
      <c r="I232" s="598"/>
      <c r="J232" s="598"/>
      <c r="K232" s="598"/>
      <c r="L232" s="598"/>
      <c r="M232" s="599"/>
    </row>
    <row r="233" spans="2:18" ht="45.75" thickBot="1" x14ac:dyDescent="0.3">
      <c r="B233" s="176" t="s">
        <v>11</v>
      </c>
      <c r="C233" s="17" t="s">
        <v>4</v>
      </c>
      <c r="D233" s="18" t="s">
        <v>13</v>
      </c>
      <c r="E233" s="143" t="s">
        <v>28</v>
      </c>
      <c r="F233" s="19" t="s">
        <v>5</v>
      </c>
      <c r="G233" s="106" t="s">
        <v>6</v>
      </c>
      <c r="H233" s="77" t="s">
        <v>7</v>
      </c>
      <c r="I233" s="77" t="s">
        <v>89</v>
      </c>
      <c r="J233" s="160" t="s">
        <v>8</v>
      </c>
      <c r="K233" s="161" t="s">
        <v>105</v>
      </c>
      <c r="L233" s="19" t="s">
        <v>9</v>
      </c>
      <c r="M233" s="18" t="s">
        <v>10</v>
      </c>
    </row>
    <row r="234" spans="2:18" ht="30.75" thickBot="1" x14ac:dyDescent="0.3">
      <c r="B234" s="17">
        <v>40</v>
      </c>
      <c r="C234" s="97" t="s">
        <v>116</v>
      </c>
      <c r="D234" s="145" t="s">
        <v>117</v>
      </c>
      <c r="E234" s="13">
        <v>253.53</v>
      </c>
      <c r="F234" s="14">
        <v>3803</v>
      </c>
      <c r="G234" s="25">
        <v>12</v>
      </c>
      <c r="H234" s="2"/>
      <c r="I234" s="13"/>
      <c r="J234" s="13"/>
      <c r="K234" s="14"/>
      <c r="L234" s="149">
        <v>3042</v>
      </c>
      <c r="M234" s="3"/>
    </row>
    <row r="239" spans="2:18" ht="15.75" thickBot="1" x14ac:dyDescent="0.3"/>
    <row r="240" spans="2:18" ht="16.5" thickBot="1" x14ac:dyDescent="0.3">
      <c r="B240" s="95"/>
      <c r="C240" s="159" t="s">
        <v>108</v>
      </c>
      <c r="D240" s="95"/>
      <c r="E240" s="1"/>
      <c r="F240" s="2"/>
      <c r="G240" s="1"/>
      <c r="H240" s="2"/>
      <c r="I240" s="1"/>
      <c r="J240" s="2"/>
      <c r="K240" s="1"/>
      <c r="L240" s="100">
        <v>202076</v>
      </c>
      <c r="M240" s="1"/>
    </row>
    <row r="253" ht="15" customHeight="1" x14ac:dyDescent="0.25"/>
    <row r="254" ht="15" customHeight="1" x14ac:dyDescent="0.25"/>
    <row r="255" ht="15" customHeight="1" x14ac:dyDescent="0.25"/>
    <row r="256" ht="48" customHeight="1" x14ac:dyDescent="0.25"/>
    <row r="257" ht="15" customHeight="1" x14ac:dyDescent="0.25"/>
    <row r="258" ht="15.75" customHeight="1" x14ac:dyDescent="0.25"/>
  </sheetData>
  <mergeCells count="85">
    <mergeCell ref="B227:C230"/>
    <mergeCell ref="D227:M228"/>
    <mergeCell ref="D229:M230"/>
    <mergeCell ref="B231:C232"/>
    <mergeCell ref="D231:M232"/>
    <mergeCell ref="B35:C36"/>
    <mergeCell ref="D35:M36"/>
    <mergeCell ref="B2:C5"/>
    <mergeCell ref="D2:M3"/>
    <mergeCell ref="D4:M5"/>
    <mergeCell ref="B6:C7"/>
    <mergeCell ref="D6:M7"/>
    <mergeCell ref="B13:C16"/>
    <mergeCell ref="D13:M14"/>
    <mergeCell ref="D15:M16"/>
    <mergeCell ref="B17:C18"/>
    <mergeCell ref="D17:M18"/>
    <mergeCell ref="B31:C34"/>
    <mergeCell ref="D31:M32"/>
    <mergeCell ref="D33:M34"/>
    <mergeCell ref="B79:C80"/>
    <mergeCell ref="D79:M80"/>
    <mergeCell ref="B47:C50"/>
    <mergeCell ref="D47:M48"/>
    <mergeCell ref="D49:M50"/>
    <mergeCell ref="B51:C52"/>
    <mergeCell ref="D51:M52"/>
    <mergeCell ref="B62:C65"/>
    <mergeCell ref="D62:M63"/>
    <mergeCell ref="D64:M65"/>
    <mergeCell ref="B66:C67"/>
    <mergeCell ref="D66:M67"/>
    <mergeCell ref="B75:C78"/>
    <mergeCell ref="D75:M76"/>
    <mergeCell ref="D77:M78"/>
    <mergeCell ref="B115:C116"/>
    <mergeCell ref="D115:M116"/>
    <mergeCell ref="B87:C90"/>
    <mergeCell ref="D87:M88"/>
    <mergeCell ref="D89:M90"/>
    <mergeCell ref="B91:C92"/>
    <mergeCell ref="D91:M92"/>
    <mergeCell ref="B111:C114"/>
    <mergeCell ref="D111:M112"/>
    <mergeCell ref="D113:M114"/>
    <mergeCell ref="B154:C155"/>
    <mergeCell ref="D154:M155"/>
    <mergeCell ref="B122:C125"/>
    <mergeCell ref="D122:M123"/>
    <mergeCell ref="D124:M125"/>
    <mergeCell ref="B126:C127"/>
    <mergeCell ref="D126:M127"/>
    <mergeCell ref="B135:C138"/>
    <mergeCell ref="D135:M136"/>
    <mergeCell ref="D137:M138"/>
    <mergeCell ref="B139:C140"/>
    <mergeCell ref="D139:M140"/>
    <mergeCell ref="B150:C153"/>
    <mergeCell ref="D150:M151"/>
    <mergeCell ref="D152:M153"/>
    <mergeCell ref="B192:C193"/>
    <mergeCell ref="D192:M193"/>
    <mergeCell ref="B162:C165"/>
    <mergeCell ref="D162:M163"/>
    <mergeCell ref="D164:M165"/>
    <mergeCell ref="B166:C167"/>
    <mergeCell ref="D166:M167"/>
    <mergeCell ref="B175:C178"/>
    <mergeCell ref="D175:M176"/>
    <mergeCell ref="D177:M178"/>
    <mergeCell ref="B179:C180"/>
    <mergeCell ref="D179:M180"/>
    <mergeCell ref="B188:C191"/>
    <mergeCell ref="D188:M189"/>
    <mergeCell ref="D190:M191"/>
    <mergeCell ref="B218:C219"/>
    <mergeCell ref="D218:M219"/>
    <mergeCell ref="B201:C204"/>
    <mergeCell ref="D201:M202"/>
    <mergeCell ref="D203:M204"/>
    <mergeCell ref="B205:C206"/>
    <mergeCell ref="D205:M206"/>
    <mergeCell ref="B214:C217"/>
    <mergeCell ref="D214:M215"/>
    <mergeCell ref="D216:M217"/>
  </mergeCells>
  <conditionalFormatting sqref="F195">
    <cfRule type="cellIs" dxfId="5" priority="1" operator="lessThan">
      <formula>0</formula>
    </cfRule>
  </conditionalFormatting>
  <conditionalFormatting sqref="F208">
    <cfRule type="cellIs" dxfId="4" priority="2" operator="lessThan">
      <formula>0</formula>
    </cfRule>
  </conditionalFormatting>
  <printOptions horizontalCentered="1" verticalCentered="1"/>
  <pageMargins left="0" right="0" top="0.74803149606299213" bottom="0.74803149606299213" header="0.31496062992125984" footer="0.31496062992125984"/>
  <pageSetup paperSize="158" scale="10" orientation="landscape" r:id="rId1"/>
  <rowBreaks count="1" manualBreakCount="1">
    <brk id="2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N320"/>
  <sheetViews>
    <sheetView topLeftCell="A27" zoomScaleNormal="100" zoomScaleSheetLayoutView="100" workbookViewId="0">
      <selection activeCell="D131" sqref="D131"/>
    </sheetView>
  </sheetViews>
  <sheetFormatPr baseColWidth="10" defaultRowHeight="15" x14ac:dyDescent="0.25"/>
  <cols>
    <col min="2" max="2" width="2.85546875" customWidth="1"/>
    <col min="3" max="3" width="7.140625" customWidth="1"/>
    <col min="4" max="4" width="25.140625" customWidth="1"/>
    <col min="5" max="5" width="15.85546875" customWidth="1"/>
    <col min="6" max="6" width="11.5703125" customWidth="1"/>
    <col min="7" max="7" width="12.42578125" customWidth="1"/>
    <col min="9" max="9" width="8.28515625" customWidth="1"/>
    <col min="11" max="11" width="8.42578125" customWidth="1"/>
    <col min="13" max="13" width="14.7109375" customWidth="1"/>
    <col min="14" max="14" width="38.85546875" customWidth="1"/>
  </cols>
  <sheetData>
    <row r="3" spans="2:14" ht="15.75" thickBot="1" x14ac:dyDescent="0.3">
      <c r="B3" t="s">
        <v>124</v>
      </c>
    </row>
    <row r="4" spans="2:14" x14ac:dyDescent="0.25">
      <c r="C4" s="600"/>
      <c r="D4" s="601"/>
      <c r="E4" s="606" t="s">
        <v>0</v>
      </c>
      <c r="F4" s="606"/>
      <c r="G4" s="606"/>
      <c r="H4" s="606"/>
      <c r="I4" s="606"/>
      <c r="J4" s="606"/>
      <c r="K4" s="606"/>
      <c r="L4" s="606"/>
      <c r="M4" s="606"/>
      <c r="N4" s="607"/>
    </row>
    <row r="5" spans="2:14" x14ac:dyDescent="0.25">
      <c r="C5" s="602"/>
      <c r="D5" s="603"/>
      <c r="E5" s="608"/>
      <c r="F5" s="608"/>
      <c r="G5" s="608"/>
      <c r="H5" s="608"/>
      <c r="I5" s="608"/>
      <c r="J5" s="608"/>
      <c r="K5" s="608"/>
      <c r="L5" s="608"/>
      <c r="M5" s="608"/>
      <c r="N5" s="609"/>
    </row>
    <row r="6" spans="2:14" x14ac:dyDescent="0.25">
      <c r="C6" s="602"/>
      <c r="D6" s="603"/>
      <c r="E6" s="610" t="s">
        <v>118</v>
      </c>
      <c r="F6" s="610"/>
      <c r="G6" s="610"/>
      <c r="H6" s="610"/>
      <c r="I6" s="610"/>
      <c r="J6" s="610"/>
      <c r="K6" s="610"/>
      <c r="L6" s="610"/>
      <c r="M6" s="610"/>
      <c r="N6" s="611"/>
    </row>
    <row r="7" spans="2:14" ht="45" customHeight="1" thickBot="1" x14ac:dyDescent="0.3">
      <c r="C7" s="604"/>
      <c r="D7" s="605"/>
      <c r="E7" s="598"/>
      <c r="F7" s="598"/>
      <c r="G7" s="598"/>
      <c r="H7" s="598"/>
      <c r="I7" s="598"/>
      <c r="J7" s="598"/>
      <c r="K7" s="598"/>
      <c r="L7" s="598"/>
      <c r="M7" s="598"/>
      <c r="N7" s="599"/>
    </row>
    <row r="8" spans="2:14" x14ac:dyDescent="0.25">
      <c r="C8" s="590" t="s">
        <v>2</v>
      </c>
      <c r="D8" s="591"/>
      <c r="E8" s="594" t="s">
        <v>3</v>
      </c>
      <c r="F8" s="595"/>
      <c r="G8" s="595"/>
      <c r="H8" s="595"/>
      <c r="I8" s="595"/>
      <c r="J8" s="595"/>
      <c r="K8" s="595"/>
      <c r="L8" s="595"/>
      <c r="M8" s="595"/>
      <c r="N8" s="596"/>
    </row>
    <row r="9" spans="2:14" ht="15.75" thickBot="1" x14ac:dyDescent="0.3">
      <c r="C9" s="592"/>
      <c r="D9" s="593"/>
      <c r="E9" s="597"/>
      <c r="F9" s="598"/>
      <c r="G9" s="598"/>
      <c r="H9" s="598"/>
      <c r="I9" s="598"/>
      <c r="J9" s="598"/>
      <c r="K9" s="598"/>
      <c r="L9" s="598"/>
      <c r="M9" s="598"/>
      <c r="N9" s="599"/>
    </row>
    <row r="10" spans="2:14" ht="45.75" thickBot="1" x14ac:dyDescent="0.3">
      <c r="C10" s="165" t="s">
        <v>11</v>
      </c>
      <c r="D10" s="4" t="s">
        <v>4</v>
      </c>
      <c r="E10" s="20" t="s">
        <v>13</v>
      </c>
      <c r="F10" s="22" t="s">
        <v>28</v>
      </c>
      <c r="G10" s="23" t="s">
        <v>5</v>
      </c>
      <c r="H10" s="161" t="s">
        <v>6</v>
      </c>
      <c r="I10" s="6" t="s">
        <v>7</v>
      </c>
      <c r="J10" s="79" t="s">
        <v>89</v>
      </c>
      <c r="K10" s="160" t="s">
        <v>8</v>
      </c>
      <c r="L10" s="161" t="s">
        <v>105</v>
      </c>
      <c r="M10" s="23" t="s">
        <v>9</v>
      </c>
      <c r="N10" s="20" t="s">
        <v>10</v>
      </c>
    </row>
    <row r="11" spans="2:14" ht="24.95" customHeight="1" thickBot="1" x14ac:dyDescent="0.3">
      <c r="C11" s="26">
        <v>1</v>
      </c>
      <c r="D11" s="97" t="s">
        <v>12</v>
      </c>
      <c r="E11" s="27" t="s">
        <v>14</v>
      </c>
      <c r="F11" s="13">
        <v>657.06</v>
      </c>
      <c r="G11" s="30">
        <v>9856</v>
      </c>
      <c r="H11" s="25">
        <v>15</v>
      </c>
      <c r="I11" s="25"/>
      <c r="J11" s="13"/>
      <c r="K11" s="14"/>
      <c r="L11" s="13"/>
      <c r="M11" s="100">
        <v>9856</v>
      </c>
      <c r="N11" s="1"/>
    </row>
    <row r="12" spans="2:14" ht="15.75" thickBot="1" x14ac:dyDescent="0.3"/>
    <row r="13" spans="2:14" ht="12" customHeight="1" x14ac:dyDescent="0.25">
      <c r="C13" s="600"/>
      <c r="D13" s="601"/>
      <c r="E13" s="606" t="s">
        <v>0</v>
      </c>
      <c r="F13" s="606"/>
      <c r="G13" s="606"/>
      <c r="H13" s="606"/>
      <c r="I13" s="606"/>
      <c r="J13" s="606"/>
      <c r="K13" s="606"/>
      <c r="L13" s="606"/>
      <c r="M13" s="606"/>
      <c r="N13" s="607"/>
    </row>
    <row r="14" spans="2:14" x14ac:dyDescent="0.25">
      <c r="C14" s="602"/>
      <c r="D14" s="603"/>
      <c r="E14" s="608"/>
      <c r="F14" s="608"/>
      <c r="G14" s="608"/>
      <c r="H14" s="608"/>
      <c r="I14" s="608"/>
      <c r="J14" s="608"/>
      <c r="K14" s="608"/>
      <c r="L14" s="608"/>
      <c r="M14" s="608"/>
      <c r="N14" s="609"/>
    </row>
    <row r="15" spans="2:14" x14ac:dyDescent="0.25">
      <c r="C15" s="602"/>
      <c r="D15" s="603"/>
      <c r="E15" s="610" t="s">
        <v>118</v>
      </c>
      <c r="F15" s="610"/>
      <c r="G15" s="610"/>
      <c r="H15" s="610"/>
      <c r="I15" s="610"/>
      <c r="J15" s="610"/>
      <c r="K15" s="610"/>
      <c r="L15" s="610"/>
      <c r="M15" s="610"/>
      <c r="N15" s="611"/>
    </row>
    <row r="16" spans="2:14" ht="42.75" customHeight="1" thickBot="1" x14ac:dyDescent="0.3">
      <c r="C16" s="604"/>
      <c r="D16" s="605"/>
      <c r="E16" s="598"/>
      <c r="F16" s="598"/>
      <c r="G16" s="598"/>
      <c r="H16" s="598"/>
      <c r="I16" s="598"/>
      <c r="J16" s="598"/>
      <c r="K16" s="598"/>
      <c r="L16" s="598"/>
      <c r="M16" s="598"/>
      <c r="N16" s="599"/>
    </row>
    <row r="17" spans="3:14" x14ac:dyDescent="0.25">
      <c r="C17" s="590" t="s">
        <v>2</v>
      </c>
      <c r="D17" s="591"/>
      <c r="E17" s="594" t="s">
        <v>15</v>
      </c>
      <c r="F17" s="595"/>
      <c r="G17" s="595"/>
      <c r="H17" s="595"/>
      <c r="I17" s="595"/>
      <c r="J17" s="595"/>
      <c r="K17" s="595"/>
      <c r="L17" s="595"/>
      <c r="M17" s="595"/>
      <c r="N17" s="596"/>
    </row>
    <row r="18" spans="3:14" ht="15.75" thickBot="1" x14ac:dyDescent="0.3">
      <c r="C18" s="592"/>
      <c r="D18" s="593"/>
      <c r="E18" s="597"/>
      <c r="F18" s="598"/>
      <c r="G18" s="598"/>
      <c r="H18" s="598"/>
      <c r="I18" s="598"/>
      <c r="J18" s="598"/>
      <c r="K18" s="598"/>
      <c r="L18" s="598"/>
      <c r="M18" s="598"/>
      <c r="N18" s="599"/>
    </row>
    <row r="19" spans="3:14" ht="45.75" thickBot="1" x14ac:dyDescent="0.3">
      <c r="C19" s="165" t="s">
        <v>11</v>
      </c>
      <c r="D19" s="4" t="s">
        <v>4</v>
      </c>
      <c r="E19" s="5" t="s">
        <v>13</v>
      </c>
      <c r="F19" s="21" t="s">
        <v>28</v>
      </c>
      <c r="G19" s="6" t="s">
        <v>5</v>
      </c>
      <c r="H19" s="170" t="s">
        <v>6</v>
      </c>
      <c r="I19" s="6" t="s">
        <v>7</v>
      </c>
      <c r="J19" s="79" t="s">
        <v>89</v>
      </c>
      <c r="K19" s="160" t="s">
        <v>8</v>
      </c>
      <c r="L19" s="161" t="s">
        <v>105</v>
      </c>
      <c r="M19" s="6" t="s">
        <v>9</v>
      </c>
      <c r="N19" s="5" t="s">
        <v>10</v>
      </c>
    </row>
    <row r="20" spans="3:14" ht="30" customHeight="1" thickBot="1" x14ac:dyDescent="0.3">
      <c r="C20" s="4">
        <v>2</v>
      </c>
      <c r="D20" s="182" t="s">
        <v>90</v>
      </c>
      <c r="E20" s="181" t="s">
        <v>16</v>
      </c>
      <c r="F20" s="58">
        <v>304</v>
      </c>
      <c r="G20" s="58">
        <v>4560</v>
      </c>
      <c r="H20" s="70">
        <v>15</v>
      </c>
      <c r="I20" s="60"/>
      <c r="J20" s="58"/>
      <c r="K20" s="13"/>
      <c r="L20" s="59"/>
      <c r="M20" s="58">
        <v>4560</v>
      </c>
      <c r="N20" s="10"/>
    </row>
    <row r="21" spans="3:14" ht="30" customHeight="1" thickBot="1" x14ac:dyDescent="0.3">
      <c r="C21" s="17">
        <v>3</v>
      </c>
      <c r="D21" s="97" t="s">
        <v>17</v>
      </c>
      <c r="E21" s="145" t="s">
        <v>18</v>
      </c>
      <c r="F21" s="50">
        <v>304</v>
      </c>
      <c r="G21" s="50">
        <v>4560</v>
      </c>
      <c r="H21" s="51">
        <v>15</v>
      </c>
      <c r="I21" s="62"/>
      <c r="J21" s="50"/>
      <c r="K21" s="50"/>
      <c r="L21" s="52"/>
      <c r="M21" s="50">
        <v>4560</v>
      </c>
      <c r="N21" s="3"/>
    </row>
    <row r="22" spans="3:14" ht="30" customHeight="1" thickBot="1" x14ac:dyDescent="0.3">
      <c r="C22" s="40">
        <v>4</v>
      </c>
      <c r="D22" s="102" t="s">
        <v>19</v>
      </c>
      <c r="E22" s="42" t="s">
        <v>20</v>
      </c>
      <c r="F22" s="43">
        <v>265.33</v>
      </c>
      <c r="G22" s="44">
        <v>3980</v>
      </c>
      <c r="H22" s="71">
        <v>15</v>
      </c>
      <c r="I22" s="64"/>
      <c r="J22" s="43"/>
      <c r="K22" s="43"/>
      <c r="L22" s="45"/>
      <c r="M22" s="43">
        <v>3980</v>
      </c>
      <c r="N22" s="46"/>
    </row>
    <row r="23" spans="3:14" ht="30" customHeight="1" thickBot="1" x14ac:dyDescent="0.3">
      <c r="C23" s="47">
        <v>5</v>
      </c>
      <c r="D23" s="173" t="s">
        <v>21</v>
      </c>
      <c r="E23" s="49" t="s">
        <v>20</v>
      </c>
      <c r="F23" s="50">
        <v>265.33</v>
      </c>
      <c r="G23" s="50">
        <v>3980</v>
      </c>
      <c r="H23" s="51">
        <v>15</v>
      </c>
      <c r="I23" s="62"/>
      <c r="J23" s="50"/>
      <c r="K23" s="50"/>
      <c r="L23" s="52"/>
      <c r="M23" s="50">
        <v>3980</v>
      </c>
      <c r="N23" s="53"/>
    </row>
    <row r="24" spans="3:14" ht="30" customHeight="1" thickBot="1" x14ac:dyDescent="0.3">
      <c r="C24" s="40">
        <v>6</v>
      </c>
      <c r="D24" s="183" t="s">
        <v>22</v>
      </c>
      <c r="E24" s="146" t="s">
        <v>23</v>
      </c>
      <c r="F24" s="54">
        <v>322.8</v>
      </c>
      <c r="G24" s="43">
        <v>4842</v>
      </c>
      <c r="H24" s="71">
        <v>15</v>
      </c>
      <c r="I24" s="64">
        <v>6</v>
      </c>
      <c r="J24" s="43">
        <v>484</v>
      </c>
      <c r="K24" s="43"/>
      <c r="L24" s="45"/>
      <c r="M24" s="43">
        <v>5326</v>
      </c>
      <c r="N24" s="46"/>
    </row>
    <row r="25" spans="3:14" ht="30" customHeight="1" thickBot="1" x14ac:dyDescent="0.3">
      <c r="C25" s="4">
        <v>7</v>
      </c>
      <c r="D25" s="182" t="s">
        <v>24</v>
      </c>
      <c r="E25" s="181" t="s">
        <v>25</v>
      </c>
      <c r="F25" s="58">
        <v>304</v>
      </c>
      <c r="G25" s="58">
        <v>4560</v>
      </c>
      <c r="H25" s="70">
        <v>15</v>
      </c>
      <c r="I25" s="60"/>
      <c r="J25" s="58"/>
      <c r="K25" s="58"/>
      <c r="L25" s="59"/>
      <c r="M25" s="58">
        <v>4560</v>
      </c>
      <c r="N25" s="10"/>
    </row>
    <row r="26" spans="3:14" ht="30" customHeight="1" thickBot="1" x14ac:dyDescent="0.3">
      <c r="C26" s="18">
        <v>8</v>
      </c>
      <c r="D26" s="184" t="s">
        <v>122</v>
      </c>
      <c r="E26" s="145" t="s">
        <v>123</v>
      </c>
      <c r="F26" s="50">
        <v>248</v>
      </c>
      <c r="G26" s="52">
        <v>3721</v>
      </c>
      <c r="H26" s="62">
        <v>15</v>
      </c>
      <c r="I26" s="51"/>
      <c r="J26" s="50"/>
      <c r="K26" s="52"/>
      <c r="L26" s="50"/>
      <c r="M26" s="50">
        <v>3721</v>
      </c>
      <c r="N26" s="3"/>
    </row>
    <row r="27" spans="3:14" ht="30" customHeight="1" x14ac:dyDescent="0.3">
      <c r="D27" s="203"/>
      <c r="G27" s="15"/>
      <c r="M27" s="204"/>
    </row>
    <row r="29" spans="3:14" ht="15.75" thickBot="1" x14ac:dyDescent="0.3"/>
    <row r="30" spans="3:14" x14ac:dyDescent="0.25">
      <c r="C30" s="600"/>
      <c r="D30" s="601"/>
      <c r="E30" s="606" t="s">
        <v>0</v>
      </c>
      <c r="F30" s="606"/>
      <c r="G30" s="606"/>
      <c r="H30" s="606"/>
      <c r="I30" s="606"/>
      <c r="J30" s="606"/>
      <c r="K30" s="606"/>
      <c r="L30" s="606"/>
      <c r="M30" s="606"/>
      <c r="N30" s="607"/>
    </row>
    <row r="31" spans="3:14" x14ac:dyDescent="0.25">
      <c r="C31" s="602"/>
      <c r="D31" s="603"/>
      <c r="E31" s="608"/>
      <c r="F31" s="608"/>
      <c r="G31" s="608"/>
      <c r="H31" s="608"/>
      <c r="I31" s="608"/>
      <c r="J31" s="608"/>
      <c r="K31" s="608"/>
      <c r="L31" s="608"/>
      <c r="M31" s="608"/>
      <c r="N31" s="609"/>
    </row>
    <row r="32" spans="3:14" x14ac:dyDescent="0.25">
      <c r="C32" s="602"/>
      <c r="D32" s="603"/>
      <c r="E32" s="610" t="s">
        <v>118</v>
      </c>
      <c r="F32" s="610"/>
      <c r="G32" s="610"/>
      <c r="H32" s="610"/>
      <c r="I32" s="610"/>
      <c r="J32" s="610"/>
      <c r="K32" s="610"/>
      <c r="L32" s="610"/>
      <c r="M32" s="610"/>
      <c r="N32" s="611"/>
    </row>
    <row r="33" spans="3:14" ht="33" customHeight="1" thickBot="1" x14ac:dyDescent="0.3">
      <c r="C33" s="604"/>
      <c r="D33" s="605"/>
      <c r="E33" s="598"/>
      <c r="F33" s="598"/>
      <c r="G33" s="598"/>
      <c r="H33" s="598"/>
      <c r="I33" s="598"/>
      <c r="J33" s="598"/>
      <c r="K33" s="598"/>
      <c r="L33" s="598"/>
      <c r="M33" s="598"/>
      <c r="N33" s="599"/>
    </row>
    <row r="34" spans="3:14" x14ac:dyDescent="0.25">
      <c r="C34" s="590" t="s">
        <v>2</v>
      </c>
      <c r="D34" s="591"/>
      <c r="E34" s="594" t="s">
        <v>26</v>
      </c>
      <c r="F34" s="595"/>
      <c r="G34" s="595"/>
      <c r="H34" s="595"/>
      <c r="I34" s="595"/>
      <c r="J34" s="595"/>
      <c r="K34" s="595"/>
      <c r="L34" s="595"/>
      <c r="M34" s="595"/>
      <c r="N34" s="596"/>
    </row>
    <row r="35" spans="3:14" ht="15.75" thickBot="1" x14ac:dyDescent="0.3">
      <c r="C35" s="592"/>
      <c r="D35" s="593"/>
      <c r="E35" s="597"/>
      <c r="F35" s="598"/>
      <c r="G35" s="598"/>
      <c r="H35" s="598"/>
      <c r="I35" s="598"/>
      <c r="J35" s="598"/>
      <c r="K35" s="598"/>
      <c r="L35" s="598"/>
      <c r="M35" s="598"/>
      <c r="N35" s="599"/>
    </row>
    <row r="36" spans="3:14" ht="45.75" thickBot="1" x14ac:dyDescent="0.3">
      <c r="C36" s="176" t="s">
        <v>11</v>
      </c>
      <c r="D36" s="17" t="s">
        <v>4</v>
      </c>
      <c r="E36" s="18" t="s">
        <v>13</v>
      </c>
      <c r="F36" s="21" t="s">
        <v>28</v>
      </c>
      <c r="G36" s="19" t="s">
        <v>5</v>
      </c>
      <c r="H36" s="106" t="s">
        <v>6</v>
      </c>
      <c r="I36" s="6" t="s">
        <v>7</v>
      </c>
      <c r="J36" s="79" t="s">
        <v>89</v>
      </c>
      <c r="K36" s="160" t="s">
        <v>8</v>
      </c>
      <c r="L36" s="161" t="s">
        <v>105</v>
      </c>
      <c r="M36" s="19" t="s">
        <v>9</v>
      </c>
      <c r="N36" s="18" t="s">
        <v>10</v>
      </c>
    </row>
    <row r="37" spans="3:14" ht="30" customHeight="1" thickBot="1" x14ac:dyDescent="0.3">
      <c r="C37" s="55">
        <v>9</v>
      </c>
      <c r="D37" s="185" t="s">
        <v>27</v>
      </c>
      <c r="E37" s="147" t="s">
        <v>29</v>
      </c>
      <c r="F37" s="58">
        <v>343</v>
      </c>
      <c r="G37" s="59">
        <v>5145</v>
      </c>
      <c r="H37" s="60">
        <v>15</v>
      </c>
      <c r="I37" s="60">
        <v>4</v>
      </c>
      <c r="J37" s="119">
        <v>343</v>
      </c>
      <c r="K37" s="166"/>
      <c r="L37" s="120"/>
      <c r="M37" s="119">
        <v>5488</v>
      </c>
      <c r="N37" s="57"/>
    </row>
    <row r="38" spans="3:14" ht="30" customHeight="1" thickBot="1" x14ac:dyDescent="0.3">
      <c r="C38" s="61">
        <v>10</v>
      </c>
      <c r="D38" s="116" t="s">
        <v>30</v>
      </c>
      <c r="E38" s="76" t="s">
        <v>31</v>
      </c>
      <c r="F38" s="50">
        <v>259.07</v>
      </c>
      <c r="G38" s="52">
        <v>3886</v>
      </c>
      <c r="H38" s="62">
        <v>15</v>
      </c>
      <c r="I38" s="62">
        <v>4</v>
      </c>
      <c r="J38" s="121">
        <v>259</v>
      </c>
      <c r="K38" s="167"/>
      <c r="L38" s="122"/>
      <c r="M38" s="121">
        <v>4145</v>
      </c>
      <c r="N38" s="48"/>
    </row>
    <row r="39" spans="3:14" ht="30" customHeight="1" thickBot="1" x14ac:dyDescent="0.3">
      <c r="C39" s="63">
        <v>11</v>
      </c>
      <c r="D39" s="117" t="s">
        <v>32</v>
      </c>
      <c r="E39" s="186" t="s">
        <v>33</v>
      </c>
      <c r="F39" s="43">
        <v>396.13</v>
      </c>
      <c r="G39" s="45">
        <v>5942</v>
      </c>
      <c r="H39" s="64">
        <v>15</v>
      </c>
      <c r="I39" s="64">
        <v>4</v>
      </c>
      <c r="J39" s="150">
        <v>396</v>
      </c>
      <c r="K39" s="168"/>
      <c r="L39" s="44"/>
      <c r="M39" s="150">
        <v>6338</v>
      </c>
      <c r="N39" s="41"/>
    </row>
    <row r="40" spans="3:14" ht="30" customHeight="1" thickBot="1" x14ac:dyDescent="0.3">
      <c r="C40" s="61">
        <v>12</v>
      </c>
      <c r="D40" s="116" t="s">
        <v>34</v>
      </c>
      <c r="E40" s="76" t="s">
        <v>35</v>
      </c>
      <c r="F40" s="50">
        <v>248</v>
      </c>
      <c r="G40" s="52">
        <v>3720</v>
      </c>
      <c r="H40" s="62">
        <v>15</v>
      </c>
      <c r="I40" s="62"/>
      <c r="J40" s="121"/>
      <c r="K40" s="167"/>
      <c r="L40" s="122"/>
      <c r="M40" s="121">
        <v>3720</v>
      </c>
      <c r="N40" s="48"/>
    </row>
    <row r="41" spans="3:14" ht="30" customHeight="1" thickBot="1" x14ac:dyDescent="0.3">
      <c r="C41" s="63">
        <v>13</v>
      </c>
      <c r="D41" s="117" t="s">
        <v>109</v>
      </c>
      <c r="E41" s="41" t="s">
        <v>110</v>
      </c>
      <c r="F41" s="43">
        <v>333.33</v>
      </c>
      <c r="G41" s="45">
        <v>5000</v>
      </c>
      <c r="H41" s="64">
        <v>15</v>
      </c>
      <c r="I41" s="64"/>
      <c r="J41" s="150"/>
      <c r="K41" s="168"/>
      <c r="L41" s="44"/>
      <c r="M41" s="150">
        <v>5000</v>
      </c>
      <c r="N41" s="41"/>
    </row>
    <row r="42" spans="3:14" ht="30" customHeight="1" thickBot="1" x14ac:dyDescent="0.3">
      <c r="C42" s="61">
        <v>14</v>
      </c>
      <c r="D42" s="162" t="s">
        <v>36</v>
      </c>
      <c r="E42" s="76" t="s">
        <v>35</v>
      </c>
      <c r="F42" s="50">
        <v>248</v>
      </c>
      <c r="G42" s="52">
        <v>3720</v>
      </c>
      <c r="H42" s="62">
        <v>15</v>
      </c>
      <c r="I42" s="62"/>
      <c r="J42" s="121"/>
      <c r="K42" s="167"/>
      <c r="L42" s="122"/>
      <c r="M42" s="121">
        <v>3720</v>
      </c>
      <c r="N42" s="48"/>
    </row>
    <row r="43" spans="3:14" ht="5.25" customHeight="1" x14ac:dyDescent="0.3">
      <c r="D43" s="203"/>
      <c r="M43" s="204"/>
    </row>
    <row r="44" spans="3:14" ht="9.75" customHeight="1" thickBot="1" x14ac:dyDescent="0.3"/>
    <row r="45" spans="3:14" x14ac:dyDescent="0.25">
      <c r="C45" s="600"/>
      <c r="D45" s="601"/>
      <c r="E45" s="606" t="s">
        <v>0</v>
      </c>
      <c r="F45" s="606"/>
      <c r="G45" s="606"/>
      <c r="H45" s="606"/>
      <c r="I45" s="606"/>
      <c r="J45" s="606"/>
      <c r="K45" s="606"/>
      <c r="L45" s="606"/>
      <c r="M45" s="606"/>
      <c r="N45" s="607"/>
    </row>
    <row r="46" spans="3:14" x14ac:dyDescent="0.25">
      <c r="C46" s="602"/>
      <c r="D46" s="603"/>
      <c r="E46" s="608"/>
      <c r="F46" s="608"/>
      <c r="G46" s="608"/>
      <c r="H46" s="608"/>
      <c r="I46" s="608"/>
      <c r="J46" s="608"/>
      <c r="K46" s="608"/>
      <c r="L46" s="608"/>
      <c r="M46" s="608"/>
      <c r="N46" s="609"/>
    </row>
    <row r="47" spans="3:14" x14ac:dyDescent="0.25">
      <c r="C47" s="602"/>
      <c r="D47" s="603"/>
      <c r="E47" s="610" t="s">
        <v>118</v>
      </c>
      <c r="F47" s="610"/>
      <c r="G47" s="610"/>
      <c r="H47" s="610"/>
      <c r="I47" s="610"/>
      <c r="J47" s="610"/>
      <c r="K47" s="610"/>
      <c r="L47" s="610"/>
      <c r="M47" s="610"/>
      <c r="N47" s="611"/>
    </row>
    <row r="48" spans="3:14" ht="44.25" customHeight="1" thickBot="1" x14ac:dyDescent="0.3">
      <c r="C48" s="604"/>
      <c r="D48" s="605"/>
      <c r="E48" s="598"/>
      <c r="F48" s="598"/>
      <c r="G48" s="598"/>
      <c r="H48" s="598"/>
      <c r="I48" s="598"/>
      <c r="J48" s="598"/>
      <c r="K48" s="598"/>
      <c r="L48" s="598"/>
      <c r="M48" s="598"/>
      <c r="N48" s="599"/>
    </row>
    <row r="49" spans="3:14" x14ac:dyDescent="0.25">
      <c r="C49" s="590" t="s">
        <v>2</v>
      </c>
      <c r="D49" s="591"/>
      <c r="E49" s="594" t="s">
        <v>37</v>
      </c>
      <c r="F49" s="595"/>
      <c r="G49" s="595"/>
      <c r="H49" s="595"/>
      <c r="I49" s="595"/>
      <c r="J49" s="595"/>
      <c r="K49" s="595"/>
      <c r="L49" s="595"/>
      <c r="M49" s="595"/>
      <c r="N49" s="596"/>
    </row>
    <row r="50" spans="3:14" ht="15.75" thickBot="1" x14ac:dyDescent="0.3">
      <c r="C50" s="592"/>
      <c r="D50" s="593"/>
      <c r="E50" s="597"/>
      <c r="F50" s="598"/>
      <c r="G50" s="598"/>
      <c r="H50" s="598"/>
      <c r="I50" s="598"/>
      <c r="J50" s="598"/>
      <c r="K50" s="598"/>
      <c r="L50" s="598"/>
      <c r="M50" s="598"/>
      <c r="N50" s="599"/>
    </row>
    <row r="51" spans="3:14" ht="37.5" customHeight="1" thickBot="1" x14ac:dyDescent="0.3">
      <c r="C51" s="175" t="s">
        <v>11</v>
      </c>
      <c r="D51" s="17" t="s">
        <v>4</v>
      </c>
      <c r="E51" s="18" t="s">
        <v>13</v>
      </c>
      <c r="F51" s="21" t="s">
        <v>28</v>
      </c>
      <c r="G51" s="19" t="s">
        <v>5</v>
      </c>
      <c r="H51" s="106" t="s">
        <v>6</v>
      </c>
      <c r="I51" s="6" t="s">
        <v>7</v>
      </c>
      <c r="J51" s="160" t="s">
        <v>89</v>
      </c>
      <c r="K51" s="160" t="s">
        <v>8</v>
      </c>
      <c r="L51" s="161" t="s">
        <v>105</v>
      </c>
      <c r="M51" s="19" t="s">
        <v>9</v>
      </c>
      <c r="N51" s="18" t="s">
        <v>10</v>
      </c>
    </row>
    <row r="52" spans="3:14" ht="30" customHeight="1" thickBot="1" x14ac:dyDescent="0.3">
      <c r="C52" s="5">
        <v>15</v>
      </c>
      <c r="D52" s="151" t="s">
        <v>38</v>
      </c>
      <c r="E52" s="8" t="s">
        <v>42</v>
      </c>
      <c r="F52" s="11">
        <v>304.52999999999997</v>
      </c>
      <c r="G52" s="12">
        <v>4568</v>
      </c>
      <c r="H52" s="24">
        <v>15</v>
      </c>
      <c r="I52" s="24"/>
      <c r="J52" s="12"/>
      <c r="K52" s="13"/>
      <c r="L52" s="8"/>
      <c r="M52" s="12">
        <v>4568</v>
      </c>
      <c r="N52" s="8"/>
    </row>
    <row r="53" spans="3:14" ht="30" customHeight="1" thickBot="1" x14ac:dyDescent="0.3">
      <c r="C53" s="61">
        <v>16</v>
      </c>
      <c r="D53" s="116" t="s">
        <v>39</v>
      </c>
      <c r="E53" s="48" t="s">
        <v>42</v>
      </c>
      <c r="F53" s="50">
        <v>304.52999999999997</v>
      </c>
      <c r="G53" s="52">
        <v>4568</v>
      </c>
      <c r="H53" s="62">
        <v>15</v>
      </c>
      <c r="I53" s="62"/>
      <c r="J53" s="52"/>
      <c r="K53" s="122"/>
      <c r="L53" s="48"/>
      <c r="M53" s="52">
        <v>4568</v>
      </c>
      <c r="N53" s="48"/>
    </row>
    <row r="54" spans="3:14" ht="30" customHeight="1" thickBot="1" x14ac:dyDescent="0.3">
      <c r="C54" s="63">
        <v>17</v>
      </c>
      <c r="D54" s="117" t="s">
        <v>40</v>
      </c>
      <c r="E54" s="186" t="s">
        <v>43</v>
      </c>
      <c r="F54" s="43">
        <v>429.22</v>
      </c>
      <c r="G54" s="45">
        <v>6438</v>
      </c>
      <c r="H54" s="64">
        <v>15</v>
      </c>
      <c r="I54" s="64">
        <v>4</v>
      </c>
      <c r="J54" s="197">
        <v>429</v>
      </c>
      <c r="K54" s="57"/>
      <c r="L54" s="41"/>
      <c r="M54" s="45">
        <v>6867</v>
      </c>
      <c r="N54" s="41"/>
    </row>
    <row r="55" spans="3:14" ht="30" customHeight="1" thickBot="1" x14ac:dyDescent="0.3">
      <c r="C55" s="61">
        <v>18</v>
      </c>
      <c r="D55" s="162" t="s">
        <v>41</v>
      </c>
      <c r="E55" s="76" t="s">
        <v>44</v>
      </c>
      <c r="F55" s="50">
        <v>477.47</v>
      </c>
      <c r="G55" s="52">
        <v>7162</v>
      </c>
      <c r="H55" s="62">
        <v>15</v>
      </c>
      <c r="I55" s="62"/>
      <c r="J55" s="52"/>
      <c r="K55" s="48"/>
      <c r="L55" s="48"/>
      <c r="M55" s="52">
        <v>7162</v>
      </c>
      <c r="N55" s="48"/>
    </row>
    <row r="56" spans="3:14" ht="5.25" customHeight="1" x14ac:dyDescent="0.3">
      <c r="D56" s="203"/>
      <c r="M56" s="204"/>
    </row>
    <row r="57" spans="3:14" ht="5.25" customHeight="1" x14ac:dyDescent="0.25"/>
    <row r="58" spans="3:14" ht="15.75" thickBot="1" x14ac:dyDescent="0.3"/>
    <row r="59" spans="3:14" x14ac:dyDescent="0.25">
      <c r="C59" s="600"/>
      <c r="D59" s="601"/>
      <c r="E59" s="606" t="s">
        <v>0</v>
      </c>
      <c r="F59" s="606"/>
      <c r="G59" s="606"/>
      <c r="H59" s="606"/>
      <c r="I59" s="606"/>
      <c r="J59" s="606"/>
      <c r="K59" s="606"/>
      <c r="L59" s="606"/>
      <c r="M59" s="606"/>
      <c r="N59" s="607"/>
    </row>
    <row r="60" spans="3:14" x14ac:dyDescent="0.25">
      <c r="C60" s="602"/>
      <c r="D60" s="603"/>
      <c r="E60" s="608"/>
      <c r="F60" s="608"/>
      <c r="G60" s="608"/>
      <c r="H60" s="608"/>
      <c r="I60" s="608"/>
      <c r="J60" s="608"/>
      <c r="K60" s="608"/>
      <c r="L60" s="608"/>
      <c r="M60" s="608"/>
      <c r="N60" s="609"/>
    </row>
    <row r="61" spans="3:14" x14ac:dyDescent="0.25">
      <c r="C61" s="602"/>
      <c r="D61" s="603"/>
      <c r="E61" s="610" t="s">
        <v>118</v>
      </c>
      <c r="F61" s="610"/>
      <c r="G61" s="610"/>
      <c r="H61" s="610"/>
      <c r="I61" s="610"/>
      <c r="J61" s="610"/>
      <c r="K61" s="610"/>
      <c r="L61" s="610"/>
      <c r="M61" s="610"/>
      <c r="N61" s="611"/>
    </row>
    <row r="62" spans="3:14" ht="46.5" customHeight="1" thickBot="1" x14ac:dyDescent="0.3">
      <c r="C62" s="604"/>
      <c r="D62" s="605"/>
      <c r="E62" s="598"/>
      <c r="F62" s="598"/>
      <c r="G62" s="598"/>
      <c r="H62" s="598"/>
      <c r="I62" s="598"/>
      <c r="J62" s="598"/>
      <c r="K62" s="598"/>
      <c r="L62" s="598"/>
      <c r="M62" s="598"/>
      <c r="N62" s="599"/>
    </row>
    <row r="63" spans="3:14" x14ac:dyDescent="0.25">
      <c r="C63" s="590" t="s">
        <v>2</v>
      </c>
      <c r="D63" s="591"/>
      <c r="E63" s="594" t="s">
        <v>45</v>
      </c>
      <c r="F63" s="595"/>
      <c r="G63" s="595"/>
      <c r="H63" s="595"/>
      <c r="I63" s="595"/>
      <c r="J63" s="595"/>
      <c r="K63" s="595"/>
      <c r="L63" s="595"/>
      <c r="M63" s="595"/>
      <c r="N63" s="596"/>
    </row>
    <row r="64" spans="3:14" ht="15.75" thickBot="1" x14ac:dyDescent="0.3">
      <c r="C64" s="592"/>
      <c r="D64" s="593"/>
      <c r="E64" s="597"/>
      <c r="F64" s="598"/>
      <c r="G64" s="598"/>
      <c r="H64" s="598"/>
      <c r="I64" s="598"/>
      <c r="J64" s="598"/>
      <c r="K64" s="598"/>
      <c r="L64" s="598"/>
      <c r="M64" s="598"/>
      <c r="N64" s="599"/>
    </row>
    <row r="65" spans="3:14" ht="45.75" thickBot="1" x14ac:dyDescent="0.3">
      <c r="C65" s="175" t="s">
        <v>11</v>
      </c>
      <c r="D65" s="17" t="s">
        <v>4</v>
      </c>
      <c r="E65" s="18" t="s">
        <v>13</v>
      </c>
      <c r="F65" s="21" t="s">
        <v>28</v>
      </c>
      <c r="G65" s="19" t="s">
        <v>5</v>
      </c>
      <c r="H65" s="106" t="s">
        <v>6</v>
      </c>
      <c r="I65" s="6" t="s">
        <v>7</v>
      </c>
      <c r="J65" s="79" t="s">
        <v>89</v>
      </c>
      <c r="K65" s="160" t="s">
        <v>8</v>
      </c>
      <c r="L65" s="161" t="s">
        <v>105</v>
      </c>
      <c r="M65" s="19" t="s">
        <v>9</v>
      </c>
      <c r="N65" s="18" t="s">
        <v>10</v>
      </c>
    </row>
    <row r="66" spans="3:14" ht="30" customHeight="1" thickBot="1" x14ac:dyDescent="0.3">
      <c r="C66" s="55">
        <v>19</v>
      </c>
      <c r="D66" s="115" t="s">
        <v>46</v>
      </c>
      <c r="E66" s="147" t="s">
        <v>47</v>
      </c>
      <c r="F66" s="58">
        <v>410.67</v>
      </c>
      <c r="G66" s="59">
        <v>6160</v>
      </c>
      <c r="H66" s="60">
        <v>15</v>
      </c>
      <c r="I66" s="60">
        <v>18</v>
      </c>
      <c r="J66" s="59">
        <v>1848</v>
      </c>
      <c r="K66" s="13"/>
      <c r="L66" s="58"/>
      <c r="M66" s="59">
        <v>8008</v>
      </c>
      <c r="N66" s="57"/>
    </row>
    <row r="67" spans="3:14" ht="30" customHeight="1" thickBot="1" x14ac:dyDescent="0.3">
      <c r="C67" s="61">
        <v>20</v>
      </c>
      <c r="D67" s="162" t="s">
        <v>48</v>
      </c>
      <c r="E67" s="48" t="s">
        <v>49</v>
      </c>
      <c r="F67" s="50">
        <v>304.52999999999997</v>
      </c>
      <c r="G67" s="52">
        <v>4568</v>
      </c>
      <c r="H67" s="62">
        <v>15</v>
      </c>
      <c r="I67" s="62"/>
      <c r="J67" s="52"/>
      <c r="K67" s="122"/>
      <c r="L67" s="163"/>
      <c r="M67" s="52">
        <v>4568</v>
      </c>
      <c r="N67" s="48"/>
    </row>
    <row r="68" spans="3:14" ht="30" customHeight="1" thickBot="1" x14ac:dyDescent="0.3">
      <c r="C68" s="61">
        <v>21</v>
      </c>
      <c r="D68" s="162" t="s">
        <v>50</v>
      </c>
      <c r="E68" s="48" t="s">
        <v>49</v>
      </c>
      <c r="F68" s="50">
        <v>253.52</v>
      </c>
      <c r="G68" s="52">
        <v>3803</v>
      </c>
      <c r="H68" s="62">
        <v>15</v>
      </c>
      <c r="I68" s="62"/>
      <c r="J68" s="52"/>
      <c r="K68" s="50"/>
      <c r="L68" s="163"/>
      <c r="M68" s="52">
        <v>3803</v>
      </c>
      <c r="N68" s="48"/>
    </row>
    <row r="69" spans="3:14" ht="6" customHeight="1" x14ac:dyDescent="0.25"/>
    <row r="70" spans="3:14" ht="15.75" thickBot="1" x14ac:dyDescent="0.3"/>
    <row r="71" spans="3:14" x14ac:dyDescent="0.25">
      <c r="C71" s="600"/>
      <c r="D71" s="601"/>
      <c r="E71" s="606" t="s">
        <v>0</v>
      </c>
      <c r="F71" s="606"/>
      <c r="G71" s="606"/>
      <c r="H71" s="606"/>
      <c r="I71" s="606"/>
      <c r="J71" s="606"/>
      <c r="K71" s="606"/>
      <c r="L71" s="606"/>
      <c r="M71" s="606"/>
      <c r="N71" s="607"/>
    </row>
    <row r="72" spans="3:14" x14ac:dyDescent="0.25">
      <c r="C72" s="602"/>
      <c r="D72" s="603"/>
      <c r="E72" s="608"/>
      <c r="F72" s="608"/>
      <c r="G72" s="608"/>
      <c r="H72" s="608"/>
      <c r="I72" s="608"/>
      <c r="J72" s="608"/>
      <c r="K72" s="608"/>
      <c r="L72" s="608"/>
      <c r="M72" s="608"/>
      <c r="N72" s="609"/>
    </row>
    <row r="73" spans="3:14" x14ac:dyDescent="0.25">
      <c r="C73" s="602"/>
      <c r="D73" s="603"/>
      <c r="E73" s="610" t="s">
        <v>118</v>
      </c>
      <c r="F73" s="610"/>
      <c r="G73" s="610"/>
      <c r="H73" s="610"/>
      <c r="I73" s="610"/>
      <c r="J73" s="610"/>
      <c r="K73" s="610"/>
      <c r="L73" s="610"/>
      <c r="M73" s="610"/>
      <c r="N73" s="611"/>
    </row>
    <row r="74" spans="3:14" ht="50.25" customHeight="1" thickBot="1" x14ac:dyDescent="0.3">
      <c r="C74" s="604"/>
      <c r="D74" s="605"/>
      <c r="E74" s="598"/>
      <c r="F74" s="598"/>
      <c r="G74" s="598"/>
      <c r="H74" s="598"/>
      <c r="I74" s="598"/>
      <c r="J74" s="598"/>
      <c r="K74" s="598"/>
      <c r="L74" s="598"/>
      <c r="M74" s="598"/>
      <c r="N74" s="599"/>
    </row>
    <row r="75" spans="3:14" x14ac:dyDescent="0.25">
      <c r="C75" s="590" t="s">
        <v>2</v>
      </c>
      <c r="D75" s="591"/>
      <c r="E75" s="594" t="s">
        <v>52</v>
      </c>
      <c r="F75" s="595"/>
      <c r="G75" s="595"/>
      <c r="H75" s="595"/>
      <c r="I75" s="595"/>
      <c r="J75" s="595"/>
      <c r="K75" s="595"/>
      <c r="L75" s="595"/>
      <c r="M75" s="595"/>
      <c r="N75" s="596"/>
    </row>
    <row r="76" spans="3:14" ht="15.75" thickBot="1" x14ac:dyDescent="0.3">
      <c r="C76" s="592"/>
      <c r="D76" s="593"/>
      <c r="E76" s="597"/>
      <c r="F76" s="598"/>
      <c r="G76" s="598"/>
      <c r="H76" s="598"/>
      <c r="I76" s="598"/>
      <c r="J76" s="598"/>
      <c r="K76" s="598"/>
      <c r="L76" s="598"/>
      <c r="M76" s="598"/>
      <c r="N76" s="599"/>
    </row>
    <row r="77" spans="3:14" ht="45.75" thickBot="1" x14ac:dyDescent="0.3">
      <c r="C77" s="176" t="s">
        <v>11</v>
      </c>
      <c r="D77" s="17" t="s">
        <v>4</v>
      </c>
      <c r="E77" s="18" t="s">
        <v>13</v>
      </c>
      <c r="F77" s="21" t="s">
        <v>28</v>
      </c>
      <c r="G77" s="19" t="s">
        <v>5</v>
      </c>
      <c r="H77" s="106" t="s">
        <v>6</v>
      </c>
      <c r="I77" s="6" t="s">
        <v>7</v>
      </c>
      <c r="J77" s="79" t="s">
        <v>89</v>
      </c>
      <c r="K77" s="160" t="s">
        <v>8</v>
      </c>
      <c r="L77" s="161" t="s">
        <v>105</v>
      </c>
      <c r="M77" s="19" t="s">
        <v>9</v>
      </c>
      <c r="N77" s="18" t="s">
        <v>10</v>
      </c>
    </row>
    <row r="78" spans="3:14" ht="30" customHeight="1" thickBot="1" x14ac:dyDescent="0.3">
      <c r="C78" s="61">
        <v>22</v>
      </c>
      <c r="D78" s="187" t="s">
        <v>53</v>
      </c>
      <c r="E78" s="76" t="s">
        <v>54</v>
      </c>
      <c r="F78" s="50">
        <v>304.52999999999997</v>
      </c>
      <c r="G78" s="52">
        <v>4568</v>
      </c>
      <c r="H78" s="62">
        <v>15</v>
      </c>
      <c r="I78" s="62"/>
      <c r="J78" s="52"/>
      <c r="K78" s="50"/>
      <c r="L78" s="50"/>
      <c r="M78" s="125">
        <v>4568</v>
      </c>
      <c r="N78" s="50"/>
    </row>
    <row r="79" spans="3:14" x14ac:dyDescent="0.25"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</row>
    <row r="80" spans="3:14" ht="15.75" thickBot="1" x14ac:dyDescent="0.3"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3:14" x14ac:dyDescent="0.25">
      <c r="C81" s="612"/>
      <c r="D81" s="613"/>
      <c r="E81" s="618" t="s">
        <v>0</v>
      </c>
      <c r="F81" s="618"/>
      <c r="G81" s="618"/>
      <c r="H81" s="618"/>
      <c r="I81" s="618"/>
      <c r="J81" s="618"/>
      <c r="K81" s="618"/>
      <c r="L81" s="618"/>
      <c r="M81" s="618"/>
      <c r="N81" s="619"/>
    </row>
    <row r="82" spans="3:14" x14ac:dyDescent="0.25">
      <c r="C82" s="614"/>
      <c r="D82" s="615"/>
      <c r="E82" s="620"/>
      <c r="F82" s="620"/>
      <c r="G82" s="620"/>
      <c r="H82" s="620"/>
      <c r="I82" s="620"/>
      <c r="J82" s="620"/>
      <c r="K82" s="620"/>
      <c r="L82" s="620"/>
      <c r="M82" s="620"/>
      <c r="N82" s="621"/>
    </row>
    <row r="83" spans="3:14" x14ac:dyDescent="0.25">
      <c r="C83" s="614"/>
      <c r="D83" s="615"/>
      <c r="E83" s="610" t="s">
        <v>118</v>
      </c>
      <c r="F83" s="610"/>
      <c r="G83" s="610"/>
      <c r="H83" s="610"/>
      <c r="I83" s="610"/>
      <c r="J83" s="610"/>
      <c r="K83" s="610"/>
      <c r="L83" s="610"/>
      <c r="M83" s="610"/>
      <c r="N83" s="611"/>
    </row>
    <row r="84" spans="3:14" ht="54" customHeight="1" thickBot="1" x14ac:dyDescent="0.3">
      <c r="C84" s="616"/>
      <c r="D84" s="617"/>
      <c r="E84" s="598"/>
      <c r="F84" s="598"/>
      <c r="G84" s="598"/>
      <c r="H84" s="598"/>
      <c r="I84" s="598"/>
      <c r="J84" s="598"/>
      <c r="K84" s="598"/>
      <c r="L84" s="598"/>
      <c r="M84" s="598"/>
      <c r="N84" s="599"/>
    </row>
    <row r="85" spans="3:14" x14ac:dyDescent="0.25">
      <c r="C85" s="626" t="s">
        <v>2</v>
      </c>
      <c r="D85" s="627"/>
      <c r="E85" s="630" t="s">
        <v>55</v>
      </c>
      <c r="F85" s="631"/>
      <c r="G85" s="631"/>
      <c r="H85" s="631"/>
      <c r="I85" s="631"/>
      <c r="J85" s="631"/>
      <c r="K85" s="631"/>
      <c r="L85" s="631"/>
      <c r="M85" s="631"/>
      <c r="N85" s="632"/>
    </row>
    <row r="86" spans="3:14" ht="15.75" thickBot="1" x14ac:dyDescent="0.3">
      <c r="C86" s="628"/>
      <c r="D86" s="629"/>
      <c r="E86" s="633"/>
      <c r="F86" s="624"/>
      <c r="G86" s="624"/>
      <c r="H86" s="624"/>
      <c r="I86" s="624"/>
      <c r="J86" s="624"/>
      <c r="K86" s="624"/>
      <c r="L86" s="624"/>
      <c r="M86" s="624"/>
      <c r="N86" s="625"/>
    </row>
    <row r="87" spans="3:14" ht="45.75" thickBot="1" x14ac:dyDescent="0.3">
      <c r="C87" s="174" t="s">
        <v>11</v>
      </c>
      <c r="D87" s="47" t="s">
        <v>4</v>
      </c>
      <c r="E87" s="61" t="s">
        <v>13</v>
      </c>
      <c r="F87" s="73" t="s">
        <v>28</v>
      </c>
      <c r="G87" s="74" t="s">
        <v>5</v>
      </c>
      <c r="H87" s="136" t="s">
        <v>6</v>
      </c>
      <c r="I87" s="6" t="s">
        <v>7</v>
      </c>
      <c r="J87" s="79" t="s">
        <v>89</v>
      </c>
      <c r="K87" s="160" t="s">
        <v>8</v>
      </c>
      <c r="L87" s="161" t="s">
        <v>105</v>
      </c>
      <c r="M87" s="74" t="s">
        <v>9</v>
      </c>
      <c r="N87" s="61" t="s">
        <v>10</v>
      </c>
    </row>
    <row r="88" spans="3:14" ht="30" customHeight="1" thickBot="1" x14ac:dyDescent="0.3">
      <c r="C88" s="61">
        <v>23</v>
      </c>
      <c r="D88" s="187" t="s">
        <v>56</v>
      </c>
      <c r="E88" s="76" t="s">
        <v>57</v>
      </c>
      <c r="F88" s="50">
        <v>304.52999999999997</v>
      </c>
      <c r="G88" s="52">
        <v>4568</v>
      </c>
      <c r="H88" s="62">
        <v>15</v>
      </c>
      <c r="I88" s="62"/>
      <c r="J88" s="52"/>
      <c r="K88" s="50"/>
      <c r="L88" s="50"/>
      <c r="M88" s="125">
        <v>4568</v>
      </c>
      <c r="N88" s="48"/>
    </row>
    <row r="89" spans="3:14" ht="30" customHeight="1" thickBot="1" x14ac:dyDescent="0.3">
      <c r="C89" s="47">
        <v>24</v>
      </c>
      <c r="D89" s="188" t="s">
        <v>98</v>
      </c>
      <c r="E89" s="189" t="s">
        <v>99</v>
      </c>
      <c r="F89" s="52">
        <v>400</v>
      </c>
      <c r="G89" s="50">
        <v>6000</v>
      </c>
      <c r="H89" s="51">
        <v>15</v>
      </c>
      <c r="I89" s="62">
        <v>11</v>
      </c>
      <c r="J89" s="52">
        <v>1100</v>
      </c>
      <c r="K89" s="50"/>
      <c r="L89" s="50"/>
      <c r="M89" s="141">
        <v>7100</v>
      </c>
      <c r="N89" s="53"/>
    </row>
    <row r="90" spans="3:14" ht="12" customHeight="1" x14ac:dyDescent="0.3">
      <c r="C90" s="42"/>
      <c r="D90" s="205"/>
      <c r="E90" s="42"/>
      <c r="F90" s="42"/>
      <c r="G90" s="42"/>
      <c r="H90" s="42"/>
      <c r="I90" s="42"/>
      <c r="J90" s="42"/>
      <c r="K90" s="42"/>
      <c r="L90" s="42"/>
      <c r="M90" s="206"/>
      <c r="N90" s="42"/>
    </row>
    <row r="91" spans="3:14" hidden="1" x14ac:dyDescent="0.25">
      <c r="M91" s="142"/>
    </row>
    <row r="92" spans="3:14" ht="13.5" customHeight="1" thickBot="1" x14ac:dyDescent="0.3"/>
    <row r="93" spans="3:14" x14ac:dyDescent="0.25">
      <c r="C93" s="600"/>
      <c r="D93" s="601"/>
      <c r="E93" s="606" t="s">
        <v>0</v>
      </c>
      <c r="F93" s="606"/>
      <c r="G93" s="606"/>
      <c r="H93" s="606"/>
      <c r="I93" s="606"/>
      <c r="J93" s="606"/>
      <c r="K93" s="606"/>
      <c r="L93" s="606"/>
      <c r="M93" s="606"/>
      <c r="N93" s="607"/>
    </row>
    <row r="94" spans="3:14" x14ac:dyDescent="0.25">
      <c r="C94" s="602"/>
      <c r="D94" s="603"/>
      <c r="E94" s="608"/>
      <c r="F94" s="608"/>
      <c r="G94" s="608"/>
      <c r="H94" s="608"/>
      <c r="I94" s="608"/>
      <c r="J94" s="608"/>
      <c r="K94" s="608"/>
      <c r="L94" s="608"/>
      <c r="M94" s="608"/>
      <c r="N94" s="609"/>
    </row>
    <row r="95" spans="3:14" x14ac:dyDescent="0.25">
      <c r="C95" s="602"/>
      <c r="D95" s="603"/>
      <c r="E95" s="610" t="s">
        <v>118</v>
      </c>
      <c r="F95" s="610"/>
      <c r="G95" s="610"/>
      <c r="H95" s="610"/>
      <c r="I95" s="610"/>
      <c r="J95" s="610"/>
      <c r="K95" s="610"/>
      <c r="L95" s="610"/>
      <c r="M95" s="610"/>
      <c r="N95" s="611"/>
    </row>
    <row r="96" spans="3:14" ht="47.25" customHeight="1" thickBot="1" x14ac:dyDescent="0.3">
      <c r="C96" s="604"/>
      <c r="D96" s="605"/>
      <c r="E96" s="598"/>
      <c r="F96" s="598"/>
      <c r="G96" s="598"/>
      <c r="H96" s="598"/>
      <c r="I96" s="598"/>
      <c r="J96" s="598"/>
      <c r="K96" s="598"/>
      <c r="L96" s="598"/>
      <c r="M96" s="598"/>
      <c r="N96" s="599"/>
    </row>
    <row r="97" spans="3:14" x14ac:dyDescent="0.25">
      <c r="C97" s="590" t="s">
        <v>2</v>
      </c>
      <c r="D97" s="591"/>
      <c r="E97" s="594" t="s">
        <v>83</v>
      </c>
      <c r="F97" s="595"/>
      <c r="G97" s="595"/>
      <c r="H97" s="595"/>
      <c r="I97" s="595"/>
      <c r="J97" s="595"/>
      <c r="K97" s="595"/>
      <c r="L97" s="595"/>
      <c r="M97" s="595"/>
      <c r="N97" s="596"/>
    </row>
    <row r="98" spans="3:14" ht="15.75" thickBot="1" x14ac:dyDescent="0.3">
      <c r="C98" s="592"/>
      <c r="D98" s="593"/>
      <c r="E98" s="597"/>
      <c r="F98" s="598"/>
      <c r="G98" s="598"/>
      <c r="H98" s="598"/>
      <c r="I98" s="598"/>
      <c r="J98" s="598"/>
      <c r="K98" s="598"/>
      <c r="L98" s="598"/>
      <c r="M98" s="598"/>
      <c r="N98" s="599"/>
    </row>
    <row r="99" spans="3:14" ht="45.75" thickBot="1" x14ac:dyDescent="0.3">
      <c r="C99" s="176" t="s">
        <v>11</v>
      </c>
      <c r="D99" s="17" t="s">
        <v>4</v>
      </c>
      <c r="E99" s="18" t="s">
        <v>13</v>
      </c>
      <c r="F99" s="21" t="s">
        <v>28</v>
      </c>
      <c r="G99" s="19" t="s">
        <v>5</v>
      </c>
      <c r="H99" s="106" t="s">
        <v>6</v>
      </c>
      <c r="I99" s="6" t="s">
        <v>7</v>
      </c>
      <c r="J99" s="79" t="s">
        <v>89</v>
      </c>
      <c r="K99" s="160" t="s">
        <v>8</v>
      </c>
      <c r="L99" s="161" t="s">
        <v>105</v>
      </c>
      <c r="M99" s="19" t="s">
        <v>9</v>
      </c>
      <c r="N99" s="18" t="s">
        <v>10</v>
      </c>
    </row>
    <row r="100" spans="3:14" ht="30" customHeight="1" thickBot="1" x14ac:dyDescent="0.3">
      <c r="C100" s="61">
        <v>25</v>
      </c>
      <c r="D100" s="187" t="s">
        <v>58</v>
      </c>
      <c r="E100" s="76" t="s">
        <v>59</v>
      </c>
      <c r="F100" s="50">
        <v>570</v>
      </c>
      <c r="G100" s="52">
        <v>8550</v>
      </c>
      <c r="H100" s="62">
        <v>15</v>
      </c>
      <c r="I100" s="62"/>
      <c r="J100" s="52"/>
      <c r="K100" s="13"/>
      <c r="L100" s="50"/>
      <c r="M100" s="125">
        <v>8550</v>
      </c>
      <c r="N100" s="48"/>
    </row>
    <row r="101" spans="3:14" ht="15.75" thickBot="1" x14ac:dyDescent="0.3"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</row>
    <row r="102" spans="3:14" x14ac:dyDescent="0.25">
      <c r="C102" s="612"/>
      <c r="D102" s="613"/>
      <c r="E102" s="618" t="s">
        <v>0</v>
      </c>
      <c r="F102" s="618"/>
      <c r="G102" s="618"/>
      <c r="H102" s="618"/>
      <c r="I102" s="618"/>
      <c r="J102" s="618"/>
      <c r="K102" s="618"/>
      <c r="L102" s="618"/>
      <c r="M102" s="618"/>
      <c r="N102" s="619"/>
    </row>
    <row r="103" spans="3:14" x14ac:dyDescent="0.25">
      <c r="C103" s="614"/>
      <c r="D103" s="615"/>
      <c r="E103" s="620"/>
      <c r="F103" s="620"/>
      <c r="G103" s="620"/>
      <c r="H103" s="620"/>
      <c r="I103" s="620"/>
      <c r="J103" s="620"/>
      <c r="K103" s="620"/>
      <c r="L103" s="620"/>
      <c r="M103" s="620"/>
      <c r="N103" s="621"/>
    </row>
    <row r="104" spans="3:14" x14ac:dyDescent="0.25">
      <c r="C104" s="614"/>
      <c r="D104" s="615"/>
      <c r="E104" s="610" t="s">
        <v>118</v>
      </c>
      <c r="F104" s="610"/>
      <c r="G104" s="610"/>
      <c r="H104" s="610"/>
      <c r="I104" s="610"/>
      <c r="J104" s="610"/>
      <c r="K104" s="610"/>
      <c r="L104" s="610"/>
      <c r="M104" s="610"/>
      <c r="N104" s="611"/>
    </row>
    <row r="105" spans="3:14" ht="48" customHeight="1" thickBot="1" x14ac:dyDescent="0.3">
      <c r="C105" s="616"/>
      <c r="D105" s="617"/>
      <c r="E105" s="598"/>
      <c r="F105" s="598"/>
      <c r="G105" s="598"/>
      <c r="H105" s="598"/>
      <c r="I105" s="598"/>
      <c r="J105" s="598"/>
      <c r="K105" s="598"/>
      <c r="L105" s="598"/>
      <c r="M105" s="598"/>
      <c r="N105" s="599"/>
    </row>
    <row r="106" spans="3:14" x14ac:dyDescent="0.25">
      <c r="C106" s="626" t="s">
        <v>2</v>
      </c>
      <c r="D106" s="627"/>
      <c r="E106" s="630" t="s">
        <v>60</v>
      </c>
      <c r="F106" s="631"/>
      <c r="G106" s="631"/>
      <c r="H106" s="631"/>
      <c r="I106" s="631"/>
      <c r="J106" s="631"/>
      <c r="K106" s="631"/>
      <c r="L106" s="631"/>
      <c r="M106" s="631"/>
      <c r="N106" s="632"/>
    </row>
    <row r="107" spans="3:14" ht="15.75" thickBot="1" x14ac:dyDescent="0.3">
      <c r="C107" s="628"/>
      <c r="D107" s="629"/>
      <c r="E107" s="633"/>
      <c r="F107" s="624"/>
      <c r="G107" s="624"/>
      <c r="H107" s="624"/>
      <c r="I107" s="624"/>
      <c r="J107" s="624"/>
      <c r="K107" s="624"/>
      <c r="L107" s="624"/>
      <c r="M107" s="624"/>
      <c r="N107" s="625"/>
    </row>
    <row r="108" spans="3:14" ht="45.75" thickBot="1" x14ac:dyDescent="0.3">
      <c r="C108" s="174" t="s">
        <v>11</v>
      </c>
      <c r="D108" s="47" t="s">
        <v>4</v>
      </c>
      <c r="E108" s="61" t="s">
        <v>13</v>
      </c>
      <c r="F108" s="73" t="s">
        <v>28</v>
      </c>
      <c r="G108" s="74" t="s">
        <v>5</v>
      </c>
      <c r="H108" s="136" t="s">
        <v>6</v>
      </c>
      <c r="I108" s="6" t="s">
        <v>7</v>
      </c>
      <c r="J108" s="79" t="s">
        <v>89</v>
      </c>
      <c r="K108" s="160" t="s">
        <v>8</v>
      </c>
      <c r="L108" s="161" t="s">
        <v>105</v>
      </c>
      <c r="M108" s="74" t="s">
        <v>9</v>
      </c>
      <c r="N108" s="61" t="s">
        <v>10</v>
      </c>
    </row>
    <row r="109" spans="3:14" ht="30" customHeight="1" thickBot="1" x14ac:dyDescent="0.3">
      <c r="C109" s="55">
        <v>26</v>
      </c>
      <c r="D109" s="115" t="s">
        <v>61</v>
      </c>
      <c r="E109" s="190" t="s">
        <v>62</v>
      </c>
      <c r="F109" s="58">
        <v>325.73</v>
      </c>
      <c r="G109" s="59">
        <v>4886</v>
      </c>
      <c r="H109" s="60">
        <v>15</v>
      </c>
      <c r="I109" s="60"/>
      <c r="J109" s="59"/>
      <c r="K109" s="13"/>
      <c r="L109" s="58"/>
      <c r="M109" s="59">
        <v>4886</v>
      </c>
      <c r="N109" s="57"/>
    </row>
    <row r="110" spans="3:14" ht="30" customHeight="1" thickBot="1" x14ac:dyDescent="0.3">
      <c r="C110" s="61">
        <v>27</v>
      </c>
      <c r="D110" s="116" t="s">
        <v>63</v>
      </c>
      <c r="E110" s="76" t="s">
        <v>64</v>
      </c>
      <c r="F110" s="50">
        <v>232.53</v>
      </c>
      <c r="G110" s="52">
        <v>3488</v>
      </c>
      <c r="H110" s="62">
        <v>15</v>
      </c>
      <c r="I110" s="62"/>
      <c r="J110" s="52"/>
      <c r="K110" s="50"/>
      <c r="L110" s="50"/>
      <c r="M110" s="52">
        <v>3488</v>
      </c>
      <c r="N110" s="48"/>
    </row>
    <row r="111" spans="3:14" ht="15.75" thickBot="1" x14ac:dyDescent="0.3"/>
    <row r="112" spans="3:14" x14ac:dyDescent="0.25">
      <c r="C112" s="600"/>
      <c r="D112" s="601"/>
      <c r="E112" s="606" t="s">
        <v>0</v>
      </c>
      <c r="F112" s="606"/>
      <c r="G112" s="606"/>
      <c r="H112" s="606"/>
      <c r="I112" s="606"/>
      <c r="J112" s="606"/>
      <c r="K112" s="606"/>
      <c r="L112" s="606"/>
      <c r="M112" s="606"/>
      <c r="N112" s="607"/>
    </row>
    <row r="113" spans="3:14" x14ac:dyDescent="0.25">
      <c r="C113" s="602"/>
      <c r="D113" s="603"/>
      <c r="E113" s="608"/>
      <c r="F113" s="608"/>
      <c r="G113" s="608"/>
      <c r="H113" s="608"/>
      <c r="I113" s="608"/>
      <c r="J113" s="608"/>
      <c r="K113" s="608"/>
      <c r="L113" s="608"/>
      <c r="M113" s="608"/>
      <c r="N113" s="609"/>
    </row>
    <row r="114" spans="3:14" x14ac:dyDescent="0.25">
      <c r="C114" s="602"/>
      <c r="D114" s="603"/>
      <c r="E114" s="610" t="s">
        <v>118</v>
      </c>
      <c r="F114" s="610"/>
      <c r="G114" s="610"/>
      <c r="H114" s="610"/>
      <c r="I114" s="610"/>
      <c r="J114" s="610"/>
      <c r="K114" s="610"/>
      <c r="L114" s="610"/>
      <c r="M114" s="610"/>
      <c r="N114" s="611"/>
    </row>
    <row r="115" spans="3:14" ht="55.5" customHeight="1" thickBot="1" x14ac:dyDescent="0.3">
      <c r="C115" s="604"/>
      <c r="D115" s="605"/>
      <c r="E115" s="598"/>
      <c r="F115" s="598"/>
      <c r="G115" s="598"/>
      <c r="H115" s="598"/>
      <c r="I115" s="598"/>
      <c r="J115" s="598"/>
      <c r="K115" s="598"/>
      <c r="L115" s="598"/>
      <c r="M115" s="598"/>
      <c r="N115" s="599"/>
    </row>
    <row r="116" spans="3:14" x14ac:dyDescent="0.25">
      <c r="C116" s="590" t="s">
        <v>2</v>
      </c>
      <c r="D116" s="591"/>
      <c r="E116" s="594" t="s">
        <v>65</v>
      </c>
      <c r="F116" s="595"/>
      <c r="G116" s="595"/>
      <c r="H116" s="595"/>
      <c r="I116" s="595"/>
      <c r="J116" s="595"/>
      <c r="K116" s="595"/>
      <c r="L116" s="595"/>
      <c r="M116" s="595"/>
      <c r="N116" s="596"/>
    </row>
    <row r="117" spans="3:14" ht="15.75" thickBot="1" x14ac:dyDescent="0.3">
      <c r="C117" s="592"/>
      <c r="D117" s="593"/>
      <c r="E117" s="597"/>
      <c r="F117" s="598"/>
      <c r="G117" s="598"/>
      <c r="H117" s="598"/>
      <c r="I117" s="598"/>
      <c r="J117" s="598"/>
      <c r="K117" s="598"/>
      <c r="L117" s="598"/>
      <c r="M117" s="598"/>
      <c r="N117" s="599"/>
    </row>
    <row r="118" spans="3:14" ht="45.75" thickBot="1" x14ac:dyDescent="0.3">
      <c r="C118" s="176" t="s">
        <v>11</v>
      </c>
      <c r="D118" s="17" t="s">
        <v>4</v>
      </c>
      <c r="E118" s="18" t="s">
        <v>13</v>
      </c>
      <c r="F118" s="21" t="s">
        <v>28</v>
      </c>
      <c r="G118" s="19" t="s">
        <v>5</v>
      </c>
      <c r="H118" s="106" t="s">
        <v>6</v>
      </c>
      <c r="I118" s="6" t="s">
        <v>7</v>
      </c>
      <c r="J118" s="21" t="s">
        <v>89</v>
      </c>
      <c r="K118" s="96" t="s">
        <v>8</v>
      </c>
      <c r="L118" s="161" t="s">
        <v>105</v>
      </c>
      <c r="M118" s="19" t="s">
        <v>9</v>
      </c>
      <c r="N118" s="18" t="s">
        <v>10</v>
      </c>
    </row>
    <row r="119" spans="3:14" ht="30" customHeight="1" thickBot="1" x14ac:dyDescent="0.3">
      <c r="C119" s="55">
        <v>28</v>
      </c>
      <c r="D119" s="115" t="s">
        <v>66</v>
      </c>
      <c r="E119" s="147" t="s">
        <v>67</v>
      </c>
      <c r="F119" s="58">
        <v>315.07</v>
      </c>
      <c r="G119" s="59">
        <v>4726</v>
      </c>
      <c r="H119" s="60">
        <v>15</v>
      </c>
      <c r="I119" s="60"/>
      <c r="J119" s="59"/>
      <c r="K119" s="166"/>
      <c r="L119" s="58"/>
      <c r="M119" s="59">
        <v>4726</v>
      </c>
      <c r="N119" s="58"/>
    </row>
    <row r="120" spans="3:14" ht="30" customHeight="1" thickBot="1" x14ac:dyDescent="0.3">
      <c r="C120" s="61">
        <v>29</v>
      </c>
      <c r="D120" s="116" t="s">
        <v>68</v>
      </c>
      <c r="E120" s="76" t="s">
        <v>67</v>
      </c>
      <c r="F120" s="50">
        <v>315.07</v>
      </c>
      <c r="G120" s="52">
        <v>4726</v>
      </c>
      <c r="H120" s="62">
        <v>13</v>
      </c>
      <c r="I120" s="62"/>
      <c r="J120" s="52"/>
      <c r="K120" s="171"/>
      <c r="L120" s="50"/>
      <c r="M120" s="52">
        <v>4096</v>
      </c>
      <c r="N120" s="50"/>
    </row>
    <row r="121" spans="3:14" ht="30" customHeight="1" thickBot="1" x14ac:dyDescent="0.35">
      <c r="C121" s="133"/>
      <c r="D121" s="134" t="s">
        <v>129</v>
      </c>
      <c r="E121" s="49"/>
      <c r="F121" s="49"/>
      <c r="G121" s="49"/>
      <c r="H121" s="49"/>
      <c r="I121" s="49"/>
      <c r="J121" s="49"/>
      <c r="K121" s="49"/>
      <c r="L121" s="49"/>
      <c r="M121" s="135">
        <f>M119+M120</f>
        <v>8822</v>
      </c>
      <c r="N121" s="53"/>
    </row>
    <row r="122" spans="3:14" hidden="1" x14ac:dyDescent="0.25"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</row>
    <row r="123" spans="3:14" ht="7.5" customHeight="1" thickBot="1" x14ac:dyDescent="0.3"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</row>
    <row r="124" spans="3:14" x14ac:dyDescent="0.25">
      <c r="C124" s="612"/>
      <c r="D124" s="613"/>
      <c r="E124" s="618" t="s">
        <v>0</v>
      </c>
      <c r="F124" s="618"/>
      <c r="G124" s="618"/>
      <c r="H124" s="618"/>
      <c r="I124" s="618"/>
      <c r="J124" s="618"/>
      <c r="K124" s="618"/>
      <c r="L124" s="618"/>
      <c r="M124" s="618"/>
      <c r="N124" s="619"/>
    </row>
    <row r="125" spans="3:14" x14ac:dyDescent="0.25">
      <c r="C125" s="614"/>
      <c r="D125" s="615"/>
      <c r="E125" s="620"/>
      <c r="F125" s="620"/>
      <c r="G125" s="620"/>
      <c r="H125" s="620"/>
      <c r="I125" s="620"/>
      <c r="J125" s="620"/>
      <c r="K125" s="620"/>
      <c r="L125" s="620"/>
      <c r="M125" s="620"/>
      <c r="N125" s="621"/>
    </row>
    <row r="126" spans="3:14" x14ac:dyDescent="0.25">
      <c r="C126" s="614"/>
      <c r="D126" s="615"/>
      <c r="E126" s="610" t="s">
        <v>118</v>
      </c>
      <c r="F126" s="610"/>
      <c r="G126" s="610"/>
      <c r="H126" s="610"/>
      <c r="I126" s="610"/>
      <c r="J126" s="610"/>
      <c r="K126" s="610"/>
      <c r="L126" s="610"/>
      <c r="M126" s="610"/>
      <c r="N126" s="611"/>
    </row>
    <row r="127" spans="3:14" ht="46.5" customHeight="1" thickBot="1" x14ac:dyDescent="0.3">
      <c r="C127" s="616"/>
      <c r="D127" s="617"/>
      <c r="E127" s="598"/>
      <c r="F127" s="598"/>
      <c r="G127" s="598"/>
      <c r="H127" s="598"/>
      <c r="I127" s="598"/>
      <c r="J127" s="598"/>
      <c r="K127" s="598"/>
      <c r="L127" s="598"/>
      <c r="M127" s="598"/>
      <c r="N127" s="599"/>
    </row>
    <row r="128" spans="3:14" x14ac:dyDescent="0.25">
      <c r="C128" s="626" t="s">
        <v>2</v>
      </c>
      <c r="D128" s="627"/>
      <c r="E128" s="630" t="s">
        <v>69</v>
      </c>
      <c r="F128" s="631"/>
      <c r="G128" s="631"/>
      <c r="H128" s="631"/>
      <c r="I128" s="631"/>
      <c r="J128" s="631"/>
      <c r="K128" s="631"/>
      <c r="L128" s="631"/>
      <c r="M128" s="631"/>
      <c r="N128" s="632"/>
    </row>
    <row r="129" spans="3:14" ht="15.75" thickBot="1" x14ac:dyDescent="0.3">
      <c r="C129" s="628"/>
      <c r="D129" s="629"/>
      <c r="E129" s="633"/>
      <c r="F129" s="624"/>
      <c r="G129" s="624"/>
      <c r="H129" s="624"/>
      <c r="I129" s="624"/>
      <c r="J129" s="624"/>
      <c r="K129" s="624"/>
      <c r="L129" s="624"/>
      <c r="M129" s="624"/>
      <c r="N129" s="625"/>
    </row>
    <row r="130" spans="3:14" ht="45.75" thickBot="1" x14ac:dyDescent="0.3">
      <c r="C130" s="174" t="s">
        <v>11</v>
      </c>
      <c r="D130" s="47" t="s">
        <v>4</v>
      </c>
      <c r="E130" s="61" t="s">
        <v>13</v>
      </c>
      <c r="F130" s="73" t="s">
        <v>28</v>
      </c>
      <c r="G130" s="74" t="s">
        <v>5</v>
      </c>
      <c r="H130" s="136" t="s">
        <v>6</v>
      </c>
      <c r="I130" s="6" t="s">
        <v>7</v>
      </c>
      <c r="J130" s="79" t="s">
        <v>89</v>
      </c>
      <c r="K130" s="160" t="s">
        <v>8</v>
      </c>
      <c r="L130" s="161" t="s">
        <v>105</v>
      </c>
      <c r="M130" s="74" t="s">
        <v>9</v>
      </c>
      <c r="N130" s="61" t="s">
        <v>10</v>
      </c>
    </row>
    <row r="131" spans="3:14" ht="30" customHeight="1" thickBot="1" x14ac:dyDescent="0.3">
      <c r="C131" s="55">
        <v>30</v>
      </c>
      <c r="D131" s="185" t="s">
        <v>70</v>
      </c>
      <c r="E131" s="147" t="s">
        <v>71</v>
      </c>
      <c r="F131" s="58">
        <v>304</v>
      </c>
      <c r="G131" s="59">
        <v>4560</v>
      </c>
      <c r="H131" s="60">
        <v>15</v>
      </c>
      <c r="I131" s="60"/>
      <c r="J131" s="59"/>
      <c r="K131" s="13"/>
      <c r="L131" s="58"/>
      <c r="M131" s="59">
        <f>G131</f>
        <v>4560</v>
      </c>
      <c r="N131" s="57"/>
    </row>
    <row r="132" spans="3:14" ht="30" customHeight="1" thickBot="1" x14ac:dyDescent="0.3">
      <c r="C132" s="61">
        <v>31</v>
      </c>
      <c r="D132" s="162" t="s">
        <v>72</v>
      </c>
      <c r="E132" s="48" t="s">
        <v>73</v>
      </c>
      <c r="F132" s="50">
        <v>484.5</v>
      </c>
      <c r="G132" s="52">
        <v>7268</v>
      </c>
      <c r="H132" s="62">
        <v>15</v>
      </c>
      <c r="I132" s="62"/>
      <c r="J132" s="52"/>
      <c r="K132" s="50"/>
      <c r="L132" s="50"/>
      <c r="M132" s="52">
        <v>7268</v>
      </c>
      <c r="N132" s="48"/>
    </row>
    <row r="133" spans="3:14" ht="30" customHeight="1" thickBot="1" x14ac:dyDescent="0.3">
      <c r="C133" s="61">
        <v>32</v>
      </c>
      <c r="D133" s="162" t="s">
        <v>74</v>
      </c>
      <c r="E133" s="48" t="s">
        <v>73</v>
      </c>
      <c r="F133" s="50">
        <v>484.5</v>
      </c>
      <c r="G133" s="52">
        <v>7268</v>
      </c>
      <c r="H133" s="62">
        <v>15</v>
      </c>
      <c r="I133" s="62"/>
      <c r="J133" s="52"/>
      <c r="K133" s="50"/>
      <c r="L133" s="50"/>
      <c r="M133" s="52">
        <v>7268</v>
      </c>
      <c r="N133" s="48"/>
    </row>
    <row r="134" spans="3:14" ht="30" customHeight="1" thickBot="1" x14ac:dyDescent="0.3">
      <c r="C134" s="61">
        <v>33</v>
      </c>
      <c r="D134" s="173" t="s">
        <v>111</v>
      </c>
      <c r="E134" s="191" t="s">
        <v>112</v>
      </c>
      <c r="F134" s="50"/>
      <c r="G134" s="50">
        <v>2400</v>
      </c>
      <c r="H134" s="62">
        <v>2</v>
      </c>
      <c r="I134" s="62"/>
      <c r="J134" s="50"/>
      <c r="K134" s="50"/>
      <c r="L134" s="50"/>
      <c r="M134" s="50">
        <v>2400</v>
      </c>
      <c r="N134" s="48"/>
    </row>
    <row r="135" spans="3:14" ht="30" customHeight="1" thickBot="1" x14ac:dyDescent="0.3">
      <c r="C135" s="61">
        <v>34</v>
      </c>
      <c r="D135" s="173" t="s">
        <v>113</v>
      </c>
      <c r="E135" s="192" t="s">
        <v>114</v>
      </c>
      <c r="F135" s="50"/>
      <c r="G135" s="50">
        <v>1500</v>
      </c>
      <c r="H135" s="62">
        <v>2</v>
      </c>
      <c r="I135" s="62"/>
      <c r="J135" s="50"/>
      <c r="K135" s="50"/>
      <c r="L135" s="50"/>
      <c r="M135" s="50">
        <v>1500</v>
      </c>
      <c r="N135" s="48"/>
    </row>
    <row r="136" spans="3:14" ht="30" customHeight="1" thickBot="1" x14ac:dyDescent="0.3">
      <c r="C136" s="229"/>
      <c r="D136" s="230"/>
      <c r="E136" s="231"/>
      <c r="F136" s="232"/>
      <c r="G136" s="232"/>
      <c r="H136" s="233"/>
      <c r="I136" s="233"/>
      <c r="J136" s="232"/>
      <c r="K136" s="232"/>
      <c r="L136" s="232"/>
      <c r="M136" s="234"/>
      <c r="N136" s="235"/>
    </row>
    <row r="137" spans="3:14" ht="30" customHeight="1" thickBot="1" x14ac:dyDescent="0.3">
      <c r="C137" s="47"/>
      <c r="D137" s="173" t="s">
        <v>129</v>
      </c>
      <c r="E137" s="228"/>
      <c r="F137" s="52"/>
      <c r="G137" s="52"/>
      <c r="H137" s="51"/>
      <c r="I137" s="51"/>
      <c r="J137" s="52"/>
      <c r="K137" s="52"/>
      <c r="L137" s="52"/>
      <c r="M137" s="215">
        <f>M131+M132+M133+M134+M135</f>
        <v>22996</v>
      </c>
      <c r="N137" s="53"/>
    </row>
    <row r="138" spans="3:14" ht="15.75" thickBot="1" x14ac:dyDescent="0.3"/>
    <row r="139" spans="3:14" x14ac:dyDescent="0.25">
      <c r="C139" s="600"/>
      <c r="D139" s="601"/>
      <c r="E139" s="606" t="s">
        <v>0</v>
      </c>
      <c r="F139" s="606"/>
      <c r="G139" s="606"/>
      <c r="H139" s="606"/>
      <c r="I139" s="606"/>
      <c r="J139" s="606"/>
      <c r="K139" s="606"/>
      <c r="L139" s="606"/>
      <c r="M139" s="606"/>
      <c r="N139" s="607"/>
    </row>
    <row r="140" spans="3:14" x14ac:dyDescent="0.25">
      <c r="C140" s="602"/>
      <c r="D140" s="603"/>
      <c r="E140" s="608"/>
      <c r="F140" s="608"/>
      <c r="G140" s="608"/>
      <c r="H140" s="608"/>
      <c r="I140" s="608"/>
      <c r="J140" s="608"/>
      <c r="K140" s="608"/>
      <c r="L140" s="608"/>
      <c r="M140" s="608"/>
      <c r="N140" s="609"/>
    </row>
    <row r="141" spans="3:14" x14ac:dyDescent="0.25">
      <c r="C141" s="602"/>
      <c r="D141" s="603"/>
      <c r="E141" s="610" t="s">
        <v>118</v>
      </c>
      <c r="F141" s="610"/>
      <c r="G141" s="610"/>
      <c r="H141" s="610"/>
      <c r="I141" s="610"/>
      <c r="J141" s="610"/>
      <c r="K141" s="610"/>
      <c r="L141" s="610"/>
      <c r="M141" s="610"/>
      <c r="N141" s="611"/>
    </row>
    <row r="142" spans="3:14" ht="51" customHeight="1" thickBot="1" x14ac:dyDescent="0.3">
      <c r="C142" s="604"/>
      <c r="D142" s="605"/>
      <c r="E142" s="598"/>
      <c r="F142" s="598"/>
      <c r="G142" s="598"/>
      <c r="H142" s="598"/>
      <c r="I142" s="598"/>
      <c r="J142" s="598"/>
      <c r="K142" s="598"/>
      <c r="L142" s="598"/>
      <c r="M142" s="598"/>
      <c r="N142" s="599"/>
    </row>
    <row r="143" spans="3:14" x14ac:dyDescent="0.25">
      <c r="C143" s="590" t="s">
        <v>2</v>
      </c>
      <c r="D143" s="591"/>
      <c r="E143" s="594" t="s">
        <v>79</v>
      </c>
      <c r="F143" s="595"/>
      <c r="G143" s="595"/>
      <c r="H143" s="595"/>
      <c r="I143" s="595"/>
      <c r="J143" s="595"/>
      <c r="K143" s="595"/>
      <c r="L143" s="595"/>
      <c r="M143" s="595"/>
      <c r="N143" s="596"/>
    </row>
    <row r="144" spans="3:14" ht="15.75" thickBot="1" x14ac:dyDescent="0.3">
      <c r="C144" s="592"/>
      <c r="D144" s="593"/>
      <c r="E144" s="597"/>
      <c r="F144" s="598"/>
      <c r="G144" s="598"/>
      <c r="H144" s="598"/>
      <c r="I144" s="598"/>
      <c r="J144" s="598"/>
      <c r="K144" s="598"/>
      <c r="L144" s="598"/>
      <c r="M144" s="598"/>
      <c r="N144" s="599"/>
    </row>
    <row r="145" spans="3:14" ht="45.75" thickBot="1" x14ac:dyDescent="0.3">
      <c r="C145" s="176" t="s">
        <v>11</v>
      </c>
      <c r="D145" s="17" t="s">
        <v>4</v>
      </c>
      <c r="E145" s="18" t="s">
        <v>13</v>
      </c>
      <c r="F145" s="21" t="s">
        <v>28</v>
      </c>
      <c r="G145" s="19" t="s">
        <v>5</v>
      </c>
      <c r="H145" s="106" t="s">
        <v>6</v>
      </c>
      <c r="I145" s="6" t="s">
        <v>7</v>
      </c>
      <c r="J145" s="79" t="s">
        <v>89</v>
      </c>
      <c r="K145" s="160" t="s">
        <v>8</v>
      </c>
      <c r="L145" s="161" t="s">
        <v>105</v>
      </c>
      <c r="M145" s="19" t="s">
        <v>9</v>
      </c>
      <c r="N145" s="18" t="s">
        <v>10</v>
      </c>
    </row>
    <row r="146" spans="3:14" ht="30" customHeight="1" thickBot="1" x14ac:dyDescent="0.3">
      <c r="C146" s="18">
        <v>35</v>
      </c>
      <c r="D146" s="193" t="s">
        <v>75</v>
      </c>
      <c r="E146" s="194" t="s">
        <v>80</v>
      </c>
      <c r="F146" s="50">
        <v>322.8</v>
      </c>
      <c r="G146" s="52">
        <v>4842</v>
      </c>
      <c r="H146" s="62">
        <v>15</v>
      </c>
      <c r="I146" s="62"/>
      <c r="J146" s="52"/>
      <c r="K146" s="13"/>
      <c r="L146" s="50"/>
      <c r="M146" s="125">
        <v>4842</v>
      </c>
      <c r="N146" s="48"/>
    </row>
    <row r="147" spans="3:14" ht="30" customHeight="1" thickBot="1" x14ac:dyDescent="0.3">
      <c r="C147" s="95"/>
      <c r="D147" s="97" t="s">
        <v>129</v>
      </c>
      <c r="E147" s="2"/>
      <c r="F147" s="2"/>
      <c r="G147" s="2"/>
      <c r="H147" s="2"/>
      <c r="I147" s="2"/>
      <c r="J147" s="2"/>
      <c r="K147" s="2"/>
      <c r="L147" s="2"/>
      <c r="M147" s="202">
        <f>M146</f>
        <v>4842</v>
      </c>
      <c r="N147" s="3"/>
    </row>
    <row r="148" spans="3:14" ht="15.75" thickBot="1" x14ac:dyDescent="0.3"/>
    <row r="149" spans="3:14" x14ac:dyDescent="0.25">
      <c r="C149" s="600"/>
      <c r="D149" s="601"/>
      <c r="E149" s="606" t="s">
        <v>0</v>
      </c>
      <c r="F149" s="606"/>
      <c r="G149" s="606"/>
      <c r="H149" s="606"/>
      <c r="I149" s="606"/>
      <c r="J149" s="606"/>
      <c r="K149" s="606"/>
      <c r="L149" s="606"/>
      <c r="M149" s="606"/>
      <c r="N149" s="607"/>
    </row>
    <row r="150" spans="3:14" x14ac:dyDescent="0.25">
      <c r="C150" s="602"/>
      <c r="D150" s="603"/>
      <c r="E150" s="608"/>
      <c r="F150" s="608"/>
      <c r="G150" s="608"/>
      <c r="H150" s="608"/>
      <c r="I150" s="608"/>
      <c r="J150" s="608"/>
      <c r="K150" s="608"/>
      <c r="L150" s="608"/>
      <c r="M150" s="608"/>
      <c r="N150" s="609"/>
    </row>
    <row r="151" spans="3:14" x14ac:dyDescent="0.25">
      <c r="C151" s="602"/>
      <c r="D151" s="603"/>
      <c r="E151" s="610" t="s">
        <v>118</v>
      </c>
      <c r="F151" s="610"/>
      <c r="G151" s="610"/>
      <c r="H151" s="610"/>
      <c r="I151" s="610"/>
      <c r="J151" s="610"/>
      <c r="K151" s="610"/>
      <c r="L151" s="610"/>
      <c r="M151" s="610"/>
      <c r="N151" s="611"/>
    </row>
    <row r="152" spans="3:14" ht="47.25" customHeight="1" thickBot="1" x14ac:dyDescent="0.3">
      <c r="C152" s="604"/>
      <c r="D152" s="605"/>
      <c r="E152" s="598"/>
      <c r="F152" s="598"/>
      <c r="G152" s="598"/>
      <c r="H152" s="598"/>
      <c r="I152" s="598"/>
      <c r="J152" s="598"/>
      <c r="K152" s="598"/>
      <c r="L152" s="598"/>
      <c r="M152" s="598"/>
      <c r="N152" s="599"/>
    </row>
    <row r="153" spans="3:14" x14ac:dyDescent="0.25">
      <c r="C153" s="590" t="s">
        <v>2</v>
      </c>
      <c r="D153" s="591"/>
      <c r="E153" s="594" t="s">
        <v>76</v>
      </c>
      <c r="F153" s="595"/>
      <c r="G153" s="595"/>
      <c r="H153" s="595"/>
      <c r="I153" s="595"/>
      <c r="J153" s="595"/>
      <c r="K153" s="595"/>
      <c r="L153" s="595"/>
      <c r="M153" s="595"/>
      <c r="N153" s="596"/>
    </row>
    <row r="154" spans="3:14" ht="15.75" thickBot="1" x14ac:dyDescent="0.3">
      <c r="C154" s="592"/>
      <c r="D154" s="593"/>
      <c r="E154" s="597"/>
      <c r="F154" s="598"/>
      <c r="G154" s="598"/>
      <c r="H154" s="598"/>
      <c r="I154" s="598"/>
      <c r="J154" s="598"/>
      <c r="K154" s="598"/>
      <c r="L154" s="598"/>
      <c r="M154" s="598"/>
      <c r="N154" s="599"/>
    </row>
    <row r="155" spans="3:14" ht="45.75" thickBot="1" x14ac:dyDescent="0.3">
      <c r="C155" s="176" t="s">
        <v>11</v>
      </c>
      <c r="D155" s="17" t="s">
        <v>4</v>
      </c>
      <c r="E155" s="18" t="s">
        <v>13</v>
      </c>
      <c r="F155" s="21" t="s">
        <v>28</v>
      </c>
      <c r="G155" s="19" t="s">
        <v>5</v>
      </c>
      <c r="H155" s="106" t="s">
        <v>6</v>
      </c>
      <c r="I155" s="6" t="s">
        <v>7</v>
      </c>
      <c r="J155" s="79" t="s">
        <v>89</v>
      </c>
      <c r="K155" s="160" t="s">
        <v>8</v>
      </c>
      <c r="L155" s="161" t="s">
        <v>105</v>
      </c>
      <c r="M155" s="19" t="s">
        <v>9</v>
      </c>
      <c r="N155" s="18" t="s">
        <v>10</v>
      </c>
    </row>
    <row r="156" spans="3:14" ht="30" customHeight="1" thickBot="1" x14ac:dyDescent="0.3">
      <c r="C156" s="61">
        <v>36</v>
      </c>
      <c r="D156" s="195" t="s">
        <v>77</v>
      </c>
      <c r="E156" s="76" t="s">
        <v>76</v>
      </c>
      <c r="F156" s="50">
        <v>403</v>
      </c>
      <c r="G156" s="52">
        <v>6045</v>
      </c>
      <c r="H156" s="62">
        <v>15</v>
      </c>
      <c r="I156" s="62"/>
      <c r="J156" s="52"/>
      <c r="K156" s="13"/>
      <c r="L156" s="50"/>
      <c r="M156" s="219">
        <v>6045</v>
      </c>
      <c r="N156" s="48"/>
    </row>
    <row r="157" spans="3:14" ht="30" customHeight="1" thickBot="1" x14ac:dyDescent="0.3">
      <c r="C157" s="95"/>
      <c r="D157" s="97" t="s">
        <v>129</v>
      </c>
      <c r="E157" s="2"/>
      <c r="F157" s="2"/>
      <c r="G157" s="2"/>
      <c r="H157" s="2"/>
      <c r="I157" s="2"/>
      <c r="J157" s="2"/>
      <c r="K157" s="2"/>
      <c r="L157" s="2"/>
      <c r="M157" s="139">
        <f>M156</f>
        <v>6045</v>
      </c>
      <c r="N157" s="3"/>
    </row>
    <row r="158" spans="3:14" ht="15.75" thickBot="1" x14ac:dyDescent="0.3"/>
    <row r="159" spans="3:14" x14ac:dyDescent="0.25">
      <c r="C159" s="600"/>
      <c r="D159" s="601"/>
      <c r="E159" s="606" t="s">
        <v>0</v>
      </c>
      <c r="F159" s="606"/>
      <c r="G159" s="606"/>
      <c r="H159" s="606"/>
      <c r="I159" s="606"/>
      <c r="J159" s="606"/>
      <c r="K159" s="606"/>
      <c r="L159" s="606"/>
      <c r="M159" s="606"/>
      <c r="N159" s="607"/>
    </row>
    <row r="160" spans="3:14" x14ac:dyDescent="0.25">
      <c r="C160" s="602"/>
      <c r="D160" s="603"/>
      <c r="E160" s="608"/>
      <c r="F160" s="608"/>
      <c r="G160" s="608"/>
      <c r="H160" s="608"/>
      <c r="I160" s="608"/>
      <c r="J160" s="608"/>
      <c r="K160" s="608"/>
      <c r="L160" s="608"/>
      <c r="M160" s="608"/>
      <c r="N160" s="609"/>
    </row>
    <row r="161" spans="2:14" x14ac:dyDescent="0.25">
      <c r="C161" s="602"/>
      <c r="D161" s="603"/>
      <c r="E161" s="610" t="s">
        <v>118</v>
      </c>
      <c r="F161" s="610"/>
      <c r="G161" s="610"/>
      <c r="H161" s="610"/>
      <c r="I161" s="610"/>
      <c r="J161" s="610"/>
      <c r="K161" s="610"/>
      <c r="L161" s="610"/>
      <c r="M161" s="610"/>
      <c r="N161" s="611"/>
    </row>
    <row r="162" spans="2:14" ht="49.5" customHeight="1" thickBot="1" x14ac:dyDescent="0.3">
      <c r="C162" s="604"/>
      <c r="D162" s="605"/>
      <c r="E162" s="598"/>
      <c r="F162" s="598"/>
      <c r="G162" s="598"/>
      <c r="H162" s="598"/>
      <c r="I162" s="598"/>
      <c r="J162" s="598"/>
      <c r="K162" s="598"/>
      <c r="L162" s="598"/>
      <c r="M162" s="598"/>
      <c r="N162" s="599"/>
    </row>
    <row r="163" spans="2:14" x14ac:dyDescent="0.25">
      <c r="C163" s="590" t="s">
        <v>2</v>
      </c>
      <c r="D163" s="591"/>
      <c r="E163" s="594" t="s">
        <v>78</v>
      </c>
      <c r="F163" s="595"/>
      <c r="G163" s="595"/>
      <c r="H163" s="595"/>
      <c r="I163" s="595"/>
      <c r="J163" s="595"/>
      <c r="K163" s="595"/>
      <c r="L163" s="595"/>
      <c r="M163" s="595"/>
      <c r="N163" s="596"/>
    </row>
    <row r="164" spans="2:14" ht="15.75" thickBot="1" x14ac:dyDescent="0.3">
      <c r="C164" s="592"/>
      <c r="D164" s="593"/>
      <c r="E164" s="597"/>
      <c r="F164" s="598"/>
      <c r="G164" s="598"/>
      <c r="H164" s="598"/>
      <c r="I164" s="598"/>
      <c r="J164" s="598"/>
      <c r="K164" s="598"/>
      <c r="L164" s="598"/>
      <c r="M164" s="598"/>
      <c r="N164" s="599"/>
    </row>
    <row r="165" spans="2:14" ht="45.75" thickBot="1" x14ac:dyDescent="0.3">
      <c r="C165" s="175" t="s">
        <v>11</v>
      </c>
      <c r="D165" s="17" t="s">
        <v>4</v>
      </c>
      <c r="E165" s="18" t="s">
        <v>13</v>
      </c>
      <c r="F165" s="21" t="s">
        <v>28</v>
      </c>
      <c r="G165" s="19" t="s">
        <v>5</v>
      </c>
      <c r="H165" s="106" t="s">
        <v>6</v>
      </c>
      <c r="I165" s="6" t="s">
        <v>7</v>
      </c>
      <c r="J165" s="79" t="s">
        <v>89</v>
      </c>
      <c r="K165" s="160" t="s">
        <v>8</v>
      </c>
      <c r="L165" s="161" t="s">
        <v>105</v>
      </c>
      <c r="M165" s="19" t="s">
        <v>9</v>
      </c>
      <c r="N165" s="18" t="s">
        <v>10</v>
      </c>
    </row>
    <row r="166" spans="2:14" ht="30" customHeight="1" thickBot="1" x14ac:dyDescent="0.3">
      <c r="C166" s="18">
        <v>37</v>
      </c>
      <c r="D166" s="196" t="s">
        <v>81</v>
      </c>
      <c r="E166" s="76" t="s">
        <v>82</v>
      </c>
      <c r="F166" s="177">
        <v>304</v>
      </c>
      <c r="G166" s="52">
        <v>4560</v>
      </c>
      <c r="H166" s="62">
        <v>15</v>
      </c>
      <c r="I166" s="62"/>
      <c r="J166" s="49"/>
      <c r="K166" s="50"/>
      <c r="L166" s="48"/>
      <c r="M166" s="219">
        <v>4560</v>
      </c>
      <c r="N166" s="48"/>
    </row>
    <row r="167" spans="2:14" ht="30" customHeight="1" thickBot="1" x14ac:dyDescent="0.3">
      <c r="C167" s="95"/>
      <c r="D167" s="97" t="s">
        <v>129</v>
      </c>
      <c r="E167" s="2"/>
      <c r="F167" s="2"/>
      <c r="G167" s="2"/>
      <c r="H167" s="2"/>
      <c r="I167" s="2"/>
      <c r="J167" s="2"/>
      <c r="K167" s="2"/>
      <c r="L167" s="2"/>
      <c r="M167" s="99">
        <f>M166</f>
        <v>4560</v>
      </c>
      <c r="N167" s="3"/>
    </row>
    <row r="168" spans="2:14" ht="15.75" thickBot="1" x14ac:dyDescent="0.3"/>
    <row r="169" spans="2:14" x14ac:dyDescent="0.25">
      <c r="C169" s="600"/>
      <c r="D169" s="601"/>
      <c r="E169" s="606" t="s">
        <v>0</v>
      </c>
      <c r="F169" s="606"/>
      <c r="G169" s="606"/>
      <c r="H169" s="606"/>
      <c r="I169" s="606"/>
      <c r="J169" s="606"/>
      <c r="K169" s="606"/>
      <c r="L169" s="606"/>
      <c r="M169" s="606"/>
      <c r="N169" s="607"/>
    </row>
    <row r="170" spans="2:14" x14ac:dyDescent="0.25">
      <c r="C170" s="602"/>
      <c r="D170" s="603"/>
      <c r="E170" s="608"/>
      <c r="F170" s="608"/>
      <c r="G170" s="608"/>
      <c r="H170" s="608"/>
      <c r="I170" s="608"/>
      <c r="J170" s="608"/>
      <c r="K170" s="608"/>
      <c r="L170" s="608"/>
      <c r="M170" s="608"/>
      <c r="N170" s="609"/>
    </row>
    <row r="171" spans="2:14" x14ac:dyDescent="0.25">
      <c r="C171" s="602"/>
      <c r="D171" s="603"/>
      <c r="E171" s="610" t="s">
        <v>118</v>
      </c>
      <c r="F171" s="610"/>
      <c r="G171" s="610"/>
      <c r="H171" s="610"/>
      <c r="I171" s="610"/>
      <c r="J171" s="610"/>
      <c r="K171" s="610"/>
      <c r="L171" s="610"/>
      <c r="M171" s="610"/>
      <c r="N171" s="611"/>
    </row>
    <row r="172" spans="2:14" ht="49.5" customHeight="1" thickBot="1" x14ac:dyDescent="0.3">
      <c r="C172" s="604"/>
      <c r="D172" s="605"/>
      <c r="E172" s="598"/>
      <c r="F172" s="598"/>
      <c r="G172" s="598"/>
      <c r="H172" s="598"/>
      <c r="I172" s="598"/>
      <c r="J172" s="598"/>
      <c r="K172" s="598"/>
      <c r="L172" s="598"/>
      <c r="M172" s="598"/>
      <c r="N172" s="599"/>
    </row>
    <row r="173" spans="2:14" x14ac:dyDescent="0.25">
      <c r="C173" s="590" t="s">
        <v>2</v>
      </c>
      <c r="D173" s="591"/>
      <c r="E173" s="594" t="s">
        <v>84</v>
      </c>
      <c r="F173" s="595"/>
      <c r="G173" s="595"/>
      <c r="H173" s="595"/>
      <c r="I173" s="595"/>
      <c r="J173" s="595"/>
      <c r="K173" s="595"/>
      <c r="L173" s="595"/>
      <c r="M173" s="595"/>
      <c r="N173" s="596"/>
    </row>
    <row r="174" spans="2:14" ht="15.75" thickBot="1" x14ac:dyDescent="0.3">
      <c r="C174" s="592"/>
      <c r="D174" s="593"/>
      <c r="E174" s="597"/>
      <c r="F174" s="598"/>
      <c r="G174" s="598"/>
      <c r="H174" s="598"/>
      <c r="I174" s="598"/>
      <c r="J174" s="598"/>
      <c r="K174" s="598"/>
      <c r="L174" s="598"/>
      <c r="M174" s="598"/>
      <c r="N174" s="599"/>
    </row>
    <row r="175" spans="2:14" ht="45.75" thickBot="1" x14ac:dyDescent="0.3">
      <c r="C175" s="175" t="s">
        <v>11</v>
      </c>
      <c r="D175" s="17" t="s">
        <v>4</v>
      </c>
      <c r="E175" s="18" t="s">
        <v>13</v>
      </c>
      <c r="F175" s="21" t="s">
        <v>28</v>
      </c>
      <c r="G175" s="19" t="s">
        <v>5</v>
      </c>
      <c r="H175" s="106" t="s">
        <v>6</v>
      </c>
      <c r="I175" s="77" t="s">
        <v>7</v>
      </c>
      <c r="J175" s="79" t="s">
        <v>89</v>
      </c>
      <c r="K175" s="160" t="s">
        <v>8</v>
      </c>
      <c r="L175" s="161" t="s">
        <v>105</v>
      </c>
      <c r="M175" s="19" t="s">
        <v>9</v>
      </c>
      <c r="N175" s="18" t="s">
        <v>10</v>
      </c>
    </row>
    <row r="176" spans="2:14" ht="30.75" thickBot="1" x14ac:dyDescent="0.3">
      <c r="B176" s="42"/>
      <c r="C176" s="61">
        <v>38</v>
      </c>
      <c r="D176" s="75" t="s">
        <v>93</v>
      </c>
      <c r="E176" s="76" t="s">
        <v>96</v>
      </c>
      <c r="F176" s="178">
        <v>304.47000000000003</v>
      </c>
      <c r="G176" s="158">
        <v>4567</v>
      </c>
      <c r="H176" s="62">
        <v>15</v>
      </c>
      <c r="I176" s="62"/>
      <c r="J176" s="179"/>
      <c r="K176" s="198"/>
      <c r="L176" s="178"/>
      <c r="M176" s="239">
        <f>G176+J176+L176</f>
        <v>4567</v>
      </c>
      <c r="N176" s="48"/>
    </row>
    <row r="177" spans="2:14" ht="30" customHeight="1" thickBot="1" x14ac:dyDescent="0.3">
      <c r="B177" s="42"/>
      <c r="C177" s="47"/>
      <c r="D177" s="242" t="s">
        <v>129</v>
      </c>
      <c r="E177" s="227"/>
      <c r="F177" s="179"/>
      <c r="G177" s="240"/>
      <c r="H177" s="51"/>
      <c r="I177" s="51"/>
      <c r="J177" s="179"/>
      <c r="K177" s="241"/>
      <c r="L177" s="179"/>
      <c r="M177" s="243">
        <f>M176</f>
        <v>4567</v>
      </c>
      <c r="N177" s="53"/>
    </row>
    <row r="178" spans="2:14" ht="19.5" thickBot="1" x14ac:dyDescent="0.35">
      <c r="D178" s="203"/>
      <c r="M178" s="39"/>
    </row>
    <row r="179" spans="2:14" x14ac:dyDescent="0.25">
      <c r="C179" s="600"/>
      <c r="D179" s="601"/>
      <c r="E179" s="606" t="s">
        <v>0</v>
      </c>
      <c r="F179" s="606"/>
      <c r="G179" s="606"/>
      <c r="H179" s="606"/>
      <c r="I179" s="606"/>
      <c r="J179" s="606"/>
      <c r="K179" s="606"/>
      <c r="L179" s="606"/>
      <c r="M179" s="606"/>
      <c r="N179" s="607"/>
    </row>
    <row r="180" spans="2:14" x14ac:dyDescent="0.25">
      <c r="C180" s="602"/>
      <c r="D180" s="603"/>
      <c r="E180" s="608"/>
      <c r="F180" s="608"/>
      <c r="G180" s="608"/>
      <c r="H180" s="608"/>
      <c r="I180" s="608"/>
      <c r="J180" s="608"/>
      <c r="K180" s="608"/>
      <c r="L180" s="608"/>
      <c r="M180" s="608"/>
      <c r="N180" s="609"/>
    </row>
    <row r="181" spans="2:14" x14ac:dyDescent="0.25">
      <c r="C181" s="602"/>
      <c r="D181" s="603"/>
      <c r="E181" s="610" t="s">
        <v>118</v>
      </c>
      <c r="F181" s="610"/>
      <c r="G181" s="610"/>
      <c r="H181" s="610"/>
      <c r="I181" s="610"/>
      <c r="J181" s="610"/>
      <c r="K181" s="610"/>
      <c r="L181" s="610"/>
      <c r="M181" s="610"/>
      <c r="N181" s="611"/>
    </row>
    <row r="182" spans="2:14" ht="50.25" customHeight="1" thickBot="1" x14ac:dyDescent="0.3">
      <c r="C182" s="604"/>
      <c r="D182" s="605"/>
      <c r="E182" s="598"/>
      <c r="F182" s="598"/>
      <c r="G182" s="598"/>
      <c r="H182" s="598"/>
      <c r="I182" s="598"/>
      <c r="J182" s="598"/>
      <c r="K182" s="598"/>
      <c r="L182" s="598"/>
      <c r="M182" s="598"/>
      <c r="N182" s="599"/>
    </row>
    <row r="183" spans="2:14" x14ac:dyDescent="0.25">
      <c r="C183" s="590" t="s">
        <v>2</v>
      </c>
      <c r="D183" s="591"/>
      <c r="E183" s="594" t="s">
        <v>92</v>
      </c>
      <c r="F183" s="595"/>
      <c r="G183" s="595"/>
      <c r="H183" s="595"/>
      <c r="I183" s="595"/>
      <c r="J183" s="595"/>
      <c r="K183" s="595"/>
      <c r="L183" s="595"/>
      <c r="M183" s="595"/>
      <c r="N183" s="596"/>
    </row>
    <row r="184" spans="2:14" ht="15.75" thickBot="1" x14ac:dyDescent="0.3">
      <c r="C184" s="592"/>
      <c r="D184" s="593"/>
      <c r="E184" s="597"/>
      <c r="F184" s="598"/>
      <c r="G184" s="598"/>
      <c r="H184" s="598"/>
      <c r="I184" s="598"/>
      <c r="J184" s="598"/>
      <c r="K184" s="598"/>
      <c r="L184" s="598"/>
      <c r="M184" s="598"/>
      <c r="N184" s="599"/>
    </row>
    <row r="185" spans="2:14" ht="45.75" thickBot="1" x14ac:dyDescent="0.3">
      <c r="C185" s="175" t="s">
        <v>11</v>
      </c>
      <c r="D185" s="17" t="s">
        <v>4</v>
      </c>
      <c r="E185" s="18" t="s">
        <v>13</v>
      </c>
      <c r="F185" s="21" t="s">
        <v>28</v>
      </c>
      <c r="G185" s="19" t="s">
        <v>5</v>
      </c>
      <c r="H185" s="106" t="s">
        <v>6</v>
      </c>
      <c r="I185" s="77" t="s">
        <v>7</v>
      </c>
      <c r="J185" s="79" t="s">
        <v>89</v>
      </c>
      <c r="K185" s="160" t="s">
        <v>8</v>
      </c>
      <c r="L185" s="161" t="s">
        <v>105</v>
      </c>
      <c r="M185" s="19" t="s">
        <v>9</v>
      </c>
      <c r="N185" s="18" t="s">
        <v>10</v>
      </c>
    </row>
    <row r="186" spans="2:14" ht="37.5" thickBot="1" x14ac:dyDescent="0.3">
      <c r="C186" s="18">
        <v>39</v>
      </c>
      <c r="D186" s="28" t="s">
        <v>95</v>
      </c>
      <c r="E186" s="194" t="s">
        <v>97</v>
      </c>
      <c r="F186" s="13">
        <v>492.8</v>
      </c>
      <c r="G186" s="137">
        <v>7392</v>
      </c>
      <c r="H186" s="25">
        <v>15</v>
      </c>
      <c r="I186" s="25"/>
      <c r="J186" s="14"/>
      <c r="K186" s="13"/>
      <c r="L186" s="13"/>
      <c r="M186" s="138">
        <f>G186</f>
        <v>7392</v>
      </c>
      <c r="N186" s="1"/>
    </row>
    <row r="187" spans="2:14" ht="30" customHeight="1" thickBot="1" x14ac:dyDescent="0.3">
      <c r="C187" s="17"/>
      <c r="D187" s="199" t="s">
        <v>129</v>
      </c>
      <c r="E187" s="236"/>
      <c r="F187" s="14"/>
      <c r="G187" s="237"/>
      <c r="H187" s="214"/>
      <c r="I187" s="214"/>
      <c r="J187" s="14"/>
      <c r="K187" s="14"/>
      <c r="L187" s="14"/>
      <c r="M187" s="238">
        <f>M186</f>
        <v>7392</v>
      </c>
      <c r="N187" s="3"/>
    </row>
    <row r="188" spans="2:14" ht="15.75" thickBot="1" x14ac:dyDescent="0.3"/>
    <row r="189" spans="2:14" x14ac:dyDescent="0.25">
      <c r="C189" s="600"/>
      <c r="D189" s="601"/>
      <c r="E189" s="606" t="s">
        <v>0</v>
      </c>
      <c r="F189" s="606"/>
      <c r="G189" s="606"/>
      <c r="H189" s="606"/>
      <c r="I189" s="606"/>
      <c r="J189" s="606"/>
      <c r="K189" s="606"/>
      <c r="L189" s="606"/>
      <c r="M189" s="606"/>
      <c r="N189" s="607"/>
    </row>
    <row r="190" spans="2:14" x14ac:dyDescent="0.25">
      <c r="C190" s="602"/>
      <c r="D190" s="603"/>
      <c r="E190" s="608"/>
      <c r="F190" s="608"/>
      <c r="G190" s="608"/>
      <c r="H190" s="608"/>
      <c r="I190" s="608"/>
      <c r="J190" s="608"/>
      <c r="K190" s="608"/>
      <c r="L190" s="608"/>
      <c r="M190" s="608"/>
      <c r="N190" s="609"/>
    </row>
    <row r="191" spans="2:14" x14ac:dyDescent="0.25">
      <c r="C191" s="602"/>
      <c r="D191" s="603"/>
      <c r="E191" s="610" t="s">
        <v>118</v>
      </c>
      <c r="F191" s="610"/>
      <c r="G191" s="610"/>
      <c r="H191" s="610"/>
      <c r="I191" s="610"/>
      <c r="J191" s="610"/>
      <c r="K191" s="610"/>
      <c r="L191" s="610"/>
      <c r="M191" s="610"/>
      <c r="N191" s="611"/>
    </row>
    <row r="192" spans="2:14" ht="48" customHeight="1" thickBot="1" x14ac:dyDescent="0.3">
      <c r="C192" s="604"/>
      <c r="D192" s="605"/>
      <c r="E192" s="598"/>
      <c r="F192" s="598"/>
      <c r="G192" s="598"/>
      <c r="H192" s="598"/>
      <c r="I192" s="598"/>
      <c r="J192" s="598"/>
      <c r="K192" s="598"/>
      <c r="L192" s="598"/>
      <c r="M192" s="598"/>
      <c r="N192" s="599"/>
    </row>
    <row r="193" spans="3:14" x14ac:dyDescent="0.25">
      <c r="C193" s="590" t="s">
        <v>2</v>
      </c>
      <c r="D193" s="591"/>
      <c r="E193" s="594" t="s">
        <v>101</v>
      </c>
      <c r="F193" s="595"/>
      <c r="G193" s="595"/>
      <c r="H193" s="595"/>
      <c r="I193" s="595"/>
      <c r="J193" s="595"/>
      <c r="K193" s="595"/>
      <c r="L193" s="595"/>
      <c r="M193" s="595"/>
      <c r="N193" s="596"/>
    </row>
    <row r="194" spans="3:14" ht="15.75" thickBot="1" x14ac:dyDescent="0.3">
      <c r="C194" s="592"/>
      <c r="D194" s="593"/>
      <c r="E194" s="597"/>
      <c r="F194" s="598"/>
      <c r="G194" s="598"/>
      <c r="H194" s="598"/>
      <c r="I194" s="598"/>
      <c r="J194" s="598"/>
      <c r="K194" s="598"/>
      <c r="L194" s="598"/>
      <c r="M194" s="598"/>
      <c r="N194" s="599"/>
    </row>
    <row r="195" spans="3:14" ht="45.75" thickBot="1" x14ac:dyDescent="0.3">
      <c r="C195" s="176" t="s">
        <v>11</v>
      </c>
      <c r="D195" s="17" t="s">
        <v>4</v>
      </c>
      <c r="E195" s="18" t="s">
        <v>13</v>
      </c>
      <c r="F195" s="143" t="s">
        <v>28</v>
      </c>
      <c r="G195" s="19" t="s">
        <v>5</v>
      </c>
      <c r="H195" s="106" t="s">
        <v>6</v>
      </c>
      <c r="I195" s="77" t="s">
        <v>7</v>
      </c>
      <c r="J195" s="77" t="s">
        <v>89</v>
      </c>
      <c r="K195" s="160" t="s">
        <v>8</v>
      </c>
      <c r="L195" s="161" t="s">
        <v>105</v>
      </c>
      <c r="M195" s="19" t="s">
        <v>9</v>
      </c>
      <c r="N195" s="18" t="s">
        <v>10</v>
      </c>
    </row>
    <row r="196" spans="3:14" ht="39.75" thickBot="1" x14ac:dyDescent="0.3">
      <c r="C196" s="17">
        <v>40</v>
      </c>
      <c r="D196" s="199" t="s">
        <v>102</v>
      </c>
      <c r="E196" s="200" t="s">
        <v>103</v>
      </c>
      <c r="F196" s="13">
        <v>513.13</v>
      </c>
      <c r="G196" s="14">
        <v>7697</v>
      </c>
      <c r="H196" s="25">
        <v>15</v>
      </c>
      <c r="I196" s="2"/>
      <c r="J196" s="13"/>
      <c r="K196" s="13"/>
      <c r="L196" s="14"/>
      <c r="M196" s="149">
        <v>7697</v>
      </c>
      <c r="N196" s="3"/>
    </row>
    <row r="197" spans="3:14" ht="30" customHeight="1" thickBot="1" x14ac:dyDescent="0.3">
      <c r="C197" s="95"/>
      <c r="D197" s="97" t="s">
        <v>129</v>
      </c>
      <c r="E197" s="2"/>
      <c r="F197" s="2"/>
      <c r="G197" s="2"/>
      <c r="H197" s="2"/>
      <c r="I197" s="2"/>
      <c r="J197" s="14"/>
      <c r="K197" s="14"/>
      <c r="L197" s="14"/>
      <c r="M197" s="13">
        <f>M196</f>
        <v>7697</v>
      </c>
      <c r="N197" s="3"/>
    </row>
    <row r="198" spans="3:14" ht="15.75" thickBot="1" x14ac:dyDescent="0.3"/>
    <row r="199" spans="3:14" ht="15" customHeight="1" x14ac:dyDescent="0.25">
      <c r="C199" s="600"/>
      <c r="D199" s="601"/>
      <c r="E199" s="606" t="s">
        <v>0</v>
      </c>
      <c r="F199" s="606"/>
      <c r="G199" s="606"/>
      <c r="H199" s="606"/>
      <c r="I199" s="606"/>
      <c r="J199" s="606"/>
      <c r="K199" s="606"/>
      <c r="L199" s="606"/>
      <c r="M199" s="606"/>
      <c r="N199" s="607"/>
    </row>
    <row r="200" spans="3:14" ht="15" customHeight="1" x14ac:dyDescent="0.25">
      <c r="C200" s="602"/>
      <c r="D200" s="603"/>
      <c r="E200" s="608"/>
      <c r="F200" s="608"/>
      <c r="G200" s="608"/>
      <c r="H200" s="608"/>
      <c r="I200" s="608"/>
      <c r="J200" s="608"/>
      <c r="K200" s="608"/>
      <c r="L200" s="608"/>
      <c r="M200" s="608"/>
      <c r="N200" s="609"/>
    </row>
    <row r="201" spans="3:14" ht="15" customHeight="1" x14ac:dyDescent="0.25">
      <c r="C201" s="602"/>
      <c r="D201" s="603"/>
      <c r="E201" s="610" t="s">
        <v>118</v>
      </c>
      <c r="F201" s="610"/>
      <c r="G201" s="610"/>
      <c r="H201" s="610"/>
      <c r="I201" s="610"/>
      <c r="J201" s="610"/>
      <c r="K201" s="610"/>
      <c r="L201" s="610"/>
      <c r="M201" s="610"/>
      <c r="N201" s="611"/>
    </row>
    <row r="202" spans="3:14" ht="52.5" customHeight="1" thickBot="1" x14ac:dyDescent="0.3">
      <c r="C202" s="604"/>
      <c r="D202" s="605"/>
      <c r="E202" s="598"/>
      <c r="F202" s="598"/>
      <c r="G202" s="598"/>
      <c r="H202" s="598"/>
      <c r="I202" s="598"/>
      <c r="J202" s="598"/>
      <c r="K202" s="598"/>
      <c r="L202" s="598"/>
      <c r="M202" s="598"/>
      <c r="N202" s="599"/>
    </row>
    <row r="203" spans="3:14" ht="15" customHeight="1" x14ac:dyDescent="0.25">
      <c r="C203" s="636" t="s">
        <v>2</v>
      </c>
      <c r="D203" s="637"/>
      <c r="E203" s="594" t="s">
        <v>115</v>
      </c>
      <c r="F203" s="595"/>
      <c r="G203" s="595"/>
      <c r="H203" s="595"/>
      <c r="I203" s="595"/>
      <c r="J203" s="595"/>
      <c r="K203" s="595"/>
      <c r="L203" s="595"/>
      <c r="M203" s="595"/>
      <c r="N203" s="596"/>
    </row>
    <row r="204" spans="3:14" ht="15.75" customHeight="1" thickBot="1" x14ac:dyDescent="0.3">
      <c r="C204" s="592"/>
      <c r="D204" s="593"/>
      <c r="E204" s="597"/>
      <c r="F204" s="598"/>
      <c r="G204" s="598"/>
      <c r="H204" s="598"/>
      <c r="I204" s="598"/>
      <c r="J204" s="598"/>
      <c r="K204" s="598"/>
      <c r="L204" s="598"/>
      <c r="M204" s="598"/>
      <c r="N204" s="599"/>
    </row>
    <row r="205" spans="3:14" ht="45.75" thickBot="1" x14ac:dyDescent="0.3">
      <c r="C205" s="176" t="s">
        <v>11</v>
      </c>
      <c r="D205" s="17" t="s">
        <v>4</v>
      </c>
      <c r="E205" s="18" t="s">
        <v>13</v>
      </c>
      <c r="F205" s="143" t="s">
        <v>28</v>
      </c>
      <c r="G205" s="19" t="s">
        <v>5</v>
      </c>
      <c r="H205" s="106" t="s">
        <v>6</v>
      </c>
      <c r="I205" s="77" t="s">
        <v>7</v>
      </c>
      <c r="J205" s="77" t="s">
        <v>89</v>
      </c>
      <c r="K205" s="160" t="s">
        <v>8</v>
      </c>
      <c r="L205" s="161" t="s">
        <v>105</v>
      </c>
      <c r="M205" s="19" t="s">
        <v>9</v>
      </c>
      <c r="N205" s="18" t="s">
        <v>10</v>
      </c>
    </row>
    <row r="206" spans="3:14" ht="27" thickBot="1" x14ac:dyDescent="0.3">
      <c r="C206" s="17">
        <v>41</v>
      </c>
      <c r="D206" s="97" t="s">
        <v>116</v>
      </c>
      <c r="E206" s="200" t="s">
        <v>117</v>
      </c>
      <c r="F206" s="13">
        <v>253.53</v>
      </c>
      <c r="G206" s="14">
        <v>3803</v>
      </c>
      <c r="H206" s="25">
        <v>15</v>
      </c>
      <c r="I206" s="2"/>
      <c r="J206" s="13"/>
      <c r="K206" s="13"/>
      <c r="L206" s="14"/>
      <c r="M206" s="149">
        <v>3803</v>
      </c>
      <c r="N206" s="3"/>
    </row>
    <row r="207" spans="3:14" ht="30" customHeight="1" thickBot="1" x14ac:dyDescent="0.3">
      <c r="C207" s="17"/>
      <c r="D207" s="97" t="s">
        <v>129</v>
      </c>
      <c r="E207" s="200"/>
      <c r="F207" s="14"/>
      <c r="G207" s="14"/>
      <c r="H207" s="214"/>
      <c r="I207" s="2"/>
      <c r="J207" s="14"/>
      <c r="K207" s="14"/>
      <c r="L207" s="14"/>
      <c r="M207" s="149">
        <f>M206</f>
        <v>3803</v>
      </c>
      <c r="N207" s="3"/>
    </row>
    <row r="208" spans="3:14" ht="15" customHeight="1" thickBot="1" x14ac:dyDescent="0.3"/>
    <row r="209" spans="3:14" ht="15.75" hidden="1" thickBot="1" x14ac:dyDescent="0.3"/>
    <row r="210" spans="3:14" ht="15" customHeight="1" x14ac:dyDescent="0.25">
      <c r="C210" s="600"/>
      <c r="D210" s="601"/>
      <c r="E210" s="606" t="s">
        <v>0</v>
      </c>
      <c r="F210" s="606"/>
      <c r="G210" s="606"/>
      <c r="H210" s="606"/>
      <c r="I210" s="606"/>
      <c r="J210" s="606"/>
      <c r="K210" s="606"/>
      <c r="L210" s="606"/>
      <c r="M210" s="606"/>
      <c r="N210" s="607"/>
    </row>
    <row r="211" spans="3:14" ht="15" customHeight="1" x14ac:dyDescent="0.25">
      <c r="C211" s="602"/>
      <c r="D211" s="603"/>
      <c r="E211" s="608"/>
      <c r="F211" s="608"/>
      <c r="G211" s="608"/>
      <c r="H211" s="608"/>
      <c r="I211" s="608"/>
      <c r="J211" s="608"/>
      <c r="K211" s="608"/>
      <c r="L211" s="608"/>
      <c r="M211" s="608"/>
      <c r="N211" s="609"/>
    </row>
    <row r="212" spans="3:14" ht="15" customHeight="1" x14ac:dyDescent="0.25">
      <c r="C212" s="602"/>
      <c r="D212" s="603"/>
      <c r="E212" s="610" t="s">
        <v>118</v>
      </c>
      <c r="F212" s="610"/>
      <c r="G212" s="610"/>
      <c r="H212" s="610"/>
      <c r="I212" s="610"/>
      <c r="J212" s="610"/>
      <c r="K212" s="610"/>
      <c r="L212" s="610"/>
      <c r="M212" s="610"/>
      <c r="N212" s="611"/>
    </row>
    <row r="213" spans="3:14" ht="48.75" customHeight="1" thickBot="1" x14ac:dyDescent="0.3">
      <c r="C213" s="604"/>
      <c r="D213" s="605"/>
      <c r="E213" s="598"/>
      <c r="F213" s="598"/>
      <c r="G213" s="598"/>
      <c r="H213" s="598"/>
      <c r="I213" s="598"/>
      <c r="J213" s="598"/>
      <c r="K213" s="598"/>
      <c r="L213" s="598"/>
      <c r="M213" s="598"/>
      <c r="N213" s="599"/>
    </row>
    <row r="214" spans="3:14" ht="15" customHeight="1" x14ac:dyDescent="0.25">
      <c r="C214" s="636" t="s">
        <v>2</v>
      </c>
      <c r="D214" s="637"/>
      <c r="E214" s="594" t="s">
        <v>120</v>
      </c>
      <c r="F214" s="595"/>
      <c r="G214" s="595"/>
      <c r="H214" s="595"/>
      <c r="I214" s="595"/>
      <c r="J214" s="595"/>
      <c r="K214" s="595"/>
      <c r="L214" s="595"/>
      <c r="M214" s="595"/>
      <c r="N214" s="596"/>
    </row>
    <row r="215" spans="3:14" ht="15.75" customHeight="1" thickBot="1" x14ac:dyDescent="0.3">
      <c r="C215" s="592"/>
      <c r="D215" s="593"/>
      <c r="E215" s="597"/>
      <c r="F215" s="598"/>
      <c r="G215" s="598"/>
      <c r="H215" s="598"/>
      <c r="I215" s="598"/>
      <c r="J215" s="598"/>
      <c r="K215" s="598"/>
      <c r="L215" s="598"/>
      <c r="M215" s="598"/>
      <c r="N215" s="599"/>
    </row>
    <row r="216" spans="3:14" ht="45.75" thickBot="1" x14ac:dyDescent="0.3">
      <c r="C216" s="176" t="s">
        <v>11</v>
      </c>
      <c r="D216" s="17" t="s">
        <v>4</v>
      </c>
      <c r="E216" s="18" t="s">
        <v>13</v>
      </c>
      <c r="F216" s="143" t="s">
        <v>28</v>
      </c>
      <c r="G216" s="19" t="s">
        <v>5</v>
      </c>
      <c r="H216" s="106" t="s">
        <v>6</v>
      </c>
      <c r="I216" s="77" t="s">
        <v>7</v>
      </c>
      <c r="J216" s="77" t="s">
        <v>89</v>
      </c>
      <c r="K216" s="160" t="s">
        <v>8</v>
      </c>
      <c r="L216" s="161" t="s">
        <v>105</v>
      </c>
      <c r="M216" s="19" t="s">
        <v>9</v>
      </c>
      <c r="N216" s="18" t="s">
        <v>10</v>
      </c>
    </row>
    <row r="217" spans="3:14" ht="30.75" thickBot="1" x14ac:dyDescent="0.3">
      <c r="C217" s="17">
        <v>42</v>
      </c>
      <c r="D217" s="184" t="s">
        <v>119</v>
      </c>
      <c r="E217" s="200" t="s">
        <v>121</v>
      </c>
      <c r="F217" s="13">
        <v>304</v>
      </c>
      <c r="G217" s="14">
        <v>4560</v>
      </c>
      <c r="H217" s="25">
        <v>15</v>
      </c>
      <c r="I217" s="2"/>
      <c r="J217" s="13"/>
      <c r="K217" s="13"/>
      <c r="L217" s="14"/>
      <c r="M217" s="149">
        <f>G217+J217+L217</f>
        <v>4560</v>
      </c>
      <c r="N217" s="3"/>
    </row>
    <row r="218" spans="3:14" ht="30" customHeight="1" thickBot="1" x14ac:dyDescent="0.3">
      <c r="C218" s="17"/>
      <c r="D218" s="184" t="s">
        <v>129</v>
      </c>
      <c r="E218" s="200"/>
      <c r="F218" s="14"/>
      <c r="G218" s="14"/>
      <c r="H218" s="214"/>
      <c r="I218" s="2"/>
      <c r="J218" s="14"/>
      <c r="K218" s="14"/>
      <c r="L218" s="14"/>
      <c r="M218" s="149">
        <f>M217</f>
        <v>4560</v>
      </c>
      <c r="N218" s="3"/>
    </row>
    <row r="219" spans="3:14" x14ac:dyDescent="0.25">
      <c r="D219" s="201"/>
    </row>
    <row r="220" spans="3:14" ht="1.5" customHeight="1" thickBot="1" x14ac:dyDescent="0.3"/>
    <row r="221" spans="3:14" ht="16.5" thickBot="1" x14ac:dyDescent="0.3">
      <c r="C221" s="95"/>
      <c r="D221" s="159" t="s">
        <v>108</v>
      </c>
      <c r="E221" s="95"/>
      <c r="F221" s="202">
        <f>F11+F21+F217+F206+F196+F186+F176+F166+F156+F146+F133+F132+F131+F120+F119+F110</f>
        <v>5994.4599999999991</v>
      </c>
      <c r="G221" s="202">
        <f>SUM(G11:G220)</f>
        <v>212713</v>
      </c>
      <c r="H221" s="202"/>
      <c r="I221" s="1">
        <f>SUM(I11:I220)</f>
        <v>51</v>
      </c>
      <c r="J221" s="202">
        <f>SUM(J11:J220)</f>
        <v>4859</v>
      </c>
      <c r="K221" s="202"/>
      <c r="L221" s="202">
        <v>583</v>
      </c>
      <c r="M221" s="202">
        <v>217373</v>
      </c>
      <c r="N221" s="1"/>
    </row>
    <row r="224" spans="3:14" x14ac:dyDescent="0.25">
      <c r="D224" s="207" t="s">
        <v>125</v>
      </c>
      <c r="E224" s="208">
        <v>217373</v>
      </c>
    </row>
    <row r="225" spans="4:5" x14ac:dyDescent="0.25">
      <c r="D225" s="207" t="s">
        <v>7</v>
      </c>
      <c r="E225" s="208">
        <v>5011</v>
      </c>
    </row>
    <row r="226" spans="4:5" x14ac:dyDescent="0.25">
      <c r="D226" s="207" t="s">
        <v>126</v>
      </c>
      <c r="E226" s="208">
        <v>583</v>
      </c>
    </row>
    <row r="227" spans="4:5" x14ac:dyDescent="0.25">
      <c r="D227" s="207"/>
      <c r="E227" s="208"/>
    </row>
    <row r="228" spans="4:5" x14ac:dyDescent="0.25">
      <c r="D228" s="207" t="s">
        <v>127</v>
      </c>
      <c r="E228" s="208">
        <v>217373</v>
      </c>
    </row>
    <row r="312" spans="5:5" x14ac:dyDescent="0.25">
      <c r="E312">
        <v>7697</v>
      </c>
    </row>
    <row r="313" spans="5:5" x14ac:dyDescent="0.25">
      <c r="E313">
        <v>5942</v>
      </c>
    </row>
    <row r="314" spans="5:5" ht="16.5" customHeight="1" x14ac:dyDescent="0.25">
      <c r="E314">
        <v>6000</v>
      </c>
    </row>
    <row r="315" spans="5:5" ht="15" customHeight="1" x14ac:dyDescent="0.25">
      <c r="E315">
        <f>SUM(E312:E314)</f>
        <v>19639</v>
      </c>
    </row>
    <row r="316" spans="5:5" ht="15" customHeight="1" x14ac:dyDescent="0.25"/>
    <row r="317" spans="5:5" ht="15" customHeight="1" x14ac:dyDescent="0.25"/>
    <row r="318" spans="5:5" ht="15.75" customHeight="1" x14ac:dyDescent="0.25"/>
    <row r="319" spans="5:5" ht="15" customHeight="1" x14ac:dyDescent="0.25"/>
    <row r="320" spans="5:5" ht="15" customHeight="1" x14ac:dyDescent="0.25"/>
  </sheetData>
  <mergeCells count="95">
    <mergeCell ref="C34:D35"/>
    <mergeCell ref="E34:N35"/>
    <mergeCell ref="C4:D7"/>
    <mergeCell ref="E4:N5"/>
    <mergeCell ref="E6:N7"/>
    <mergeCell ref="C8:D9"/>
    <mergeCell ref="E8:N9"/>
    <mergeCell ref="C13:D16"/>
    <mergeCell ref="E13:N14"/>
    <mergeCell ref="E15:N16"/>
    <mergeCell ref="C17:D18"/>
    <mergeCell ref="E17:N18"/>
    <mergeCell ref="C30:D33"/>
    <mergeCell ref="E30:N31"/>
    <mergeCell ref="E32:N33"/>
    <mergeCell ref="C75:D76"/>
    <mergeCell ref="E75:N76"/>
    <mergeCell ref="C45:D48"/>
    <mergeCell ref="E45:N46"/>
    <mergeCell ref="E47:N48"/>
    <mergeCell ref="C49:D50"/>
    <mergeCell ref="E49:N50"/>
    <mergeCell ref="C59:D62"/>
    <mergeCell ref="E59:N60"/>
    <mergeCell ref="E61:N62"/>
    <mergeCell ref="C63:D64"/>
    <mergeCell ref="E63:N64"/>
    <mergeCell ref="C71:D74"/>
    <mergeCell ref="E71:N72"/>
    <mergeCell ref="E73:N74"/>
    <mergeCell ref="C106:D107"/>
    <mergeCell ref="E106:N107"/>
    <mergeCell ref="C81:D84"/>
    <mergeCell ref="E81:N82"/>
    <mergeCell ref="E83:N84"/>
    <mergeCell ref="C85:D86"/>
    <mergeCell ref="E85:N86"/>
    <mergeCell ref="C93:D96"/>
    <mergeCell ref="E93:N94"/>
    <mergeCell ref="E95:N96"/>
    <mergeCell ref="C97:D98"/>
    <mergeCell ref="E97:N98"/>
    <mergeCell ref="C102:D105"/>
    <mergeCell ref="E102:N103"/>
    <mergeCell ref="E104:N105"/>
    <mergeCell ref="C143:D144"/>
    <mergeCell ref="E143:N144"/>
    <mergeCell ref="C112:D115"/>
    <mergeCell ref="E112:N113"/>
    <mergeCell ref="E114:N115"/>
    <mergeCell ref="C116:D117"/>
    <mergeCell ref="E116:N117"/>
    <mergeCell ref="C124:D127"/>
    <mergeCell ref="E124:N125"/>
    <mergeCell ref="E126:N127"/>
    <mergeCell ref="C128:D129"/>
    <mergeCell ref="E128:N129"/>
    <mergeCell ref="C139:D142"/>
    <mergeCell ref="E139:N140"/>
    <mergeCell ref="E141:N142"/>
    <mergeCell ref="C173:D174"/>
    <mergeCell ref="E173:N174"/>
    <mergeCell ref="C149:D152"/>
    <mergeCell ref="E149:N150"/>
    <mergeCell ref="E151:N152"/>
    <mergeCell ref="C153:D154"/>
    <mergeCell ref="E153:N154"/>
    <mergeCell ref="C159:D162"/>
    <mergeCell ref="E159:N160"/>
    <mergeCell ref="E161:N162"/>
    <mergeCell ref="C163:D164"/>
    <mergeCell ref="E163:N164"/>
    <mergeCell ref="C169:D172"/>
    <mergeCell ref="E169:N170"/>
    <mergeCell ref="E171:N172"/>
    <mergeCell ref="C203:D204"/>
    <mergeCell ref="E203:N204"/>
    <mergeCell ref="C179:D182"/>
    <mergeCell ref="E179:N180"/>
    <mergeCell ref="E181:N182"/>
    <mergeCell ref="C183:D184"/>
    <mergeCell ref="E183:N184"/>
    <mergeCell ref="C189:D192"/>
    <mergeCell ref="E189:N190"/>
    <mergeCell ref="E191:N192"/>
    <mergeCell ref="C193:D194"/>
    <mergeCell ref="E193:N194"/>
    <mergeCell ref="C199:D202"/>
    <mergeCell ref="E199:N200"/>
    <mergeCell ref="E201:N202"/>
    <mergeCell ref="C210:D213"/>
    <mergeCell ref="E210:N211"/>
    <mergeCell ref="E212:N213"/>
    <mergeCell ref="C214:D215"/>
    <mergeCell ref="E214:N215"/>
  </mergeCells>
  <conditionalFormatting sqref="G176:G177">
    <cfRule type="cellIs" dxfId="3" priority="1" operator="lessThan">
      <formula>0</formula>
    </cfRule>
  </conditionalFormatting>
  <conditionalFormatting sqref="G186:G187">
    <cfRule type="cellIs" dxfId="2" priority="2" operator="lessThan">
      <formula>0</formula>
    </cfRule>
  </conditionalFormatting>
  <pageMargins left="0.70866141732283461" right="0.70866141732283461" top="0.74803149606299213" bottom="0.74803149606299213" header="0.31496062992125984" footer="0.31496062992125984"/>
  <pageSetup paperSize="5" scale="10" orientation="landscape" r:id="rId1"/>
  <rowBreaks count="3" manualBreakCount="3">
    <brk id="43" max="16383" man="1"/>
    <brk id="69" max="16383" man="1"/>
    <brk id="9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O248"/>
  <sheetViews>
    <sheetView topLeftCell="A115" workbookViewId="0">
      <selection activeCell="C111" sqref="C111"/>
    </sheetView>
  </sheetViews>
  <sheetFormatPr baseColWidth="10" defaultRowHeight="15" x14ac:dyDescent="0.25"/>
  <cols>
    <col min="2" max="2" width="6.7109375" customWidth="1"/>
    <col min="3" max="3" width="28.140625" customWidth="1"/>
    <col min="4" max="4" width="19" customWidth="1"/>
    <col min="6" max="6" width="12.85546875" customWidth="1"/>
    <col min="12" max="12" width="16.42578125" customWidth="1"/>
    <col min="13" max="13" width="35.140625" customWidth="1"/>
    <col min="15" max="15" width="27.140625" customWidth="1"/>
  </cols>
  <sheetData>
    <row r="2" spans="2:13" ht="15.75" thickBot="1" x14ac:dyDescent="0.3"/>
    <row r="3" spans="2:13" x14ac:dyDescent="0.25">
      <c r="B3" s="600"/>
      <c r="C3" s="601"/>
      <c r="D3" s="606" t="s">
        <v>0</v>
      </c>
      <c r="E3" s="606"/>
      <c r="F3" s="606"/>
      <c r="G3" s="606"/>
      <c r="H3" s="606"/>
      <c r="I3" s="606"/>
      <c r="J3" s="606"/>
      <c r="K3" s="606"/>
      <c r="L3" s="606"/>
      <c r="M3" s="607"/>
    </row>
    <row r="4" spans="2:13" x14ac:dyDescent="0.25">
      <c r="B4" s="602"/>
      <c r="C4" s="603"/>
      <c r="D4" s="608"/>
      <c r="E4" s="608"/>
      <c r="F4" s="608"/>
      <c r="G4" s="608"/>
      <c r="H4" s="608"/>
      <c r="I4" s="608"/>
      <c r="J4" s="608"/>
      <c r="K4" s="608"/>
      <c r="L4" s="608"/>
      <c r="M4" s="609"/>
    </row>
    <row r="5" spans="2:13" x14ac:dyDescent="0.25">
      <c r="B5" s="602"/>
      <c r="C5" s="603"/>
      <c r="D5" s="610" t="s">
        <v>128</v>
      </c>
      <c r="E5" s="610"/>
      <c r="F5" s="610"/>
      <c r="G5" s="610"/>
      <c r="H5" s="610"/>
      <c r="I5" s="610"/>
      <c r="J5" s="610"/>
      <c r="K5" s="610"/>
      <c r="L5" s="610"/>
      <c r="M5" s="611"/>
    </row>
    <row r="6" spans="2:13" ht="44.25" customHeight="1" thickBot="1" x14ac:dyDescent="0.3">
      <c r="B6" s="604"/>
      <c r="C6" s="605"/>
      <c r="D6" s="598"/>
      <c r="E6" s="598"/>
      <c r="F6" s="598"/>
      <c r="G6" s="598"/>
      <c r="H6" s="598"/>
      <c r="I6" s="598"/>
      <c r="J6" s="598"/>
      <c r="K6" s="598"/>
      <c r="L6" s="598"/>
      <c r="M6" s="599"/>
    </row>
    <row r="7" spans="2:13" x14ac:dyDescent="0.25">
      <c r="B7" s="590" t="s">
        <v>2</v>
      </c>
      <c r="C7" s="591"/>
      <c r="D7" s="594" t="s">
        <v>3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2:13" ht="15.75" thickBot="1" x14ac:dyDescent="0.3">
      <c r="B8" s="592"/>
      <c r="C8" s="593"/>
      <c r="D8" s="597"/>
      <c r="E8" s="598"/>
      <c r="F8" s="598"/>
      <c r="G8" s="598"/>
      <c r="H8" s="598"/>
      <c r="I8" s="598"/>
      <c r="J8" s="598"/>
      <c r="K8" s="598"/>
      <c r="L8" s="598"/>
      <c r="M8" s="599"/>
    </row>
    <row r="9" spans="2:13" ht="45.75" thickBot="1" x14ac:dyDescent="0.3">
      <c r="B9" s="165" t="s">
        <v>11</v>
      </c>
      <c r="C9" s="4" t="s">
        <v>4</v>
      </c>
      <c r="D9" s="20" t="s">
        <v>13</v>
      </c>
      <c r="E9" s="22" t="s">
        <v>28</v>
      </c>
      <c r="F9" s="23" t="s">
        <v>5</v>
      </c>
      <c r="G9" s="161" t="s">
        <v>6</v>
      </c>
      <c r="H9" s="6" t="s">
        <v>7</v>
      </c>
      <c r="I9" s="79" t="s">
        <v>89</v>
      </c>
      <c r="J9" s="160" t="s">
        <v>8</v>
      </c>
      <c r="K9" s="161" t="s">
        <v>105</v>
      </c>
      <c r="L9" s="23" t="s">
        <v>9</v>
      </c>
      <c r="M9" s="20" t="s">
        <v>10</v>
      </c>
    </row>
    <row r="10" spans="2:13" ht="30" customHeight="1" thickBot="1" x14ac:dyDescent="0.3">
      <c r="B10" s="26">
        <v>1</v>
      </c>
      <c r="C10" s="97" t="s">
        <v>12</v>
      </c>
      <c r="D10" s="27" t="s">
        <v>14</v>
      </c>
      <c r="E10" s="13">
        <v>657.06</v>
      </c>
      <c r="F10" s="30">
        <v>9856</v>
      </c>
      <c r="G10" s="25">
        <v>15</v>
      </c>
      <c r="H10" s="25"/>
      <c r="I10" s="13"/>
      <c r="J10" s="14"/>
      <c r="K10" s="13"/>
      <c r="L10" s="220">
        <f>F10+I10+K10</f>
        <v>9856</v>
      </c>
      <c r="M10" s="1"/>
    </row>
    <row r="11" spans="2:13" ht="30" customHeight="1" thickBot="1" x14ac:dyDescent="0.3">
      <c r="B11" s="26"/>
      <c r="C11" s="97" t="s">
        <v>129</v>
      </c>
      <c r="D11" s="2"/>
      <c r="E11" s="14"/>
      <c r="F11" s="14"/>
      <c r="G11" s="214"/>
      <c r="H11" s="214"/>
      <c r="I11" s="14"/>
      <c r="J11" s="14"/>
      <c r="K11" s="14"/>
      <c r="L11" s="149">
        <f>L10</f>
        <v>9856</v>
      </c>
      <c r="M11" s="3"/>
    </row>
    <row r="12" spans="2:13" ht="15.75" thickBot="1" x14ac:dyDescent="0.3"/>
    <row r="13" spans="2:13" x14ac:dyDescent="0.25">
      <c r="B13" s="600"/>
      <c r="C13" s="601"/>
      <c r="D13" s="606" t="s">
        <v>0</v>
      </c>
      <c r="E13" s="606"/>
      <c r="F13" s="606"/>
      <c r="G13" s="606"/>
      <c r="H13" s="606"/>
      <c r="I13" s="606"/>
      <c r="J13" s="606"/>
      <c r="K13" s="606"/>
      <c r="L13" s="606"/>
      <c r="M13" s="607"/>
    </row>
    <row r="14" spans="2:13" x14ac:dyDescent="0.25">
      <c r="B14" s="602"/>
      <c r="C14" s="603"/>
      <c r="D14" s="608"/>
      <c r="E14" s="608"/>
      <c r="F14" s="608"/>
      <c r="G14" s="608"/>
      <c r="H14" s="608"/>
      <c r="I14" s="608"/>
      <c r="J14" s="608"/>
      <c r="K14" s="608"/>
      <c r="L14" s="608"/>
      <c r="M14" s="609"/>
    </row>
    <row r="15" spans="2:13" x14ac:dyDescent="0.25">
      <c r="B15" s="602"/>
      <c r="C15" s="603"/>
      <c r="D15" s="610" t="s">
        <v>128</v>
      </c>
      <c r="E15" s="610"/>
      <c r="F15" s="610"/>
      <c r="G15" s="610"/>
      <c r="H15" s="610"/>
      <c r="I15" s="610"/>
      <c r="J15" s="610"/>
      <c r="K15" s="610"/>
      <c r="L15" s="610"/>
      <c r="M15" s="611"/>
    </row>
    <row r="16" spans="2:13" ht="47.25" customHeight="1" thickBot="1" x14ac:dyDescent="0.3">
      <c r="B16" s="604"/>
      <c r="C16" s="605"/>
      <c r="D16" s="598"/>
      <c r="E16" s="598"/>
      <c r="F16" s="598"/>
      <c r="G16" s="598"/>
      <c r="H16" s="598"/>
      <c r="I16" s="598"/>
      <c r="J16" s="598"/>
      <c r="K16" s="598"/>
      <c r="L16" s="598"/>
      <c r="M16" s="599"/>
    </row>
    <row r="17" spans="2:13" x14ac:dyDescent="0.25">
      <c r="B17" s="590" t="s">
        <v>2</v>
      </c>
      <c r="C17" s="591"/>
      <c r="D17" s="594" t="s">
        <v>15</v>
      </c>
      <c r="E17" s="595"/>
      <c r="F17" s="595"/>
      <c r="G17" s="595"/>
      <c r="H17" s="595"/>
      <c r="I17" s="595"/>
      <c r="J17" s="595"/>
      <c r="K17" s="595"/>
      <c r="L17" s="595"/>
      <c r="M17" s="596"/>
    </row>
    <row r="18" spans="2:13" ht="15.75" thickBot="1" x14ac:dyDescent="0.3">
      <c r="B18" s="592"/>
      <c r="C18" s="593"/>
      <c r="D18" s="597"/>
      <c r="E18" s="598"/>
      <c r="F18" s="598"/>
      <c r="G18" s="598"/>
      <c r="H18" s="598"/>
      <c r="I18" s="598"/>
      <c r="J18" s="598"/>
      <c r="K18" s="598"/>
      <c r="L18" s="598"/>
      <c r="M18" s="599"/>
    </row>
    <row r="19" spans="2:13" ht="45.75" thickBot="1" x14ac:dyDescent="0.3">
      <c r="B19" s="165" t="s">
        <v>11</v>
      </c>
      <c r="C19" s="4" t="s">
        <v>4</v>
      </c>
      <c r="D19" s="18" t="s">
        <v>13</v>
      </c>
      <c r="E19" s="21" t="s">
        <v>28</v>
      </c>
      <c r="F19" s="6" t="s">
        <v>5</v>
      </c>
      <c r="G19" s="170" t="s">
        <v>6</v>
      </c>
      <c r="H19" s="6" t="s">
        <v>7</v>
      </c>
      <c r="I19" s="79" t="s">
        <v>89</v>
      </c>
      <c r="J19" s="160" t="s">
        <v>8</v>
      </c>
      <c r="K19" s="161" t="s">
        <v>105</v>
      </c>
      <c r="L19" s="6" t="s">
        <v>9</v>
      </c>
      <c r="M19" s="5" t="s">
        <v>10</v>
      </c>
    </row>
    <row r="20" spans="2:13" ht="30.75" thickBot="1" x14ac:dyDescent="0.3">
      <c r="B20" s="4">
        <v>2</v>
      </c>
      <c r="C20" s="182" t="s">
        <v>90</v>
      </c>
      <c r="D20" s="148" t="s">
        <v>16</v>
      </c>
      <c r="E20" s="209">
        <v>304</v>
      </c>
      <c r="F20" s="58">
        <v>4560</v>
      </c>
      <c r="G20" s="70">
        <v>15</v>
      </c>
      <c r="H20" s="60"/>
      <c r="I20" s="58"/>
      <c r="J20" s="13"/>
      <c r="K20" s="59"/>
      <c r="L20" s="221">
        <f t="shared" ref="L20:L25" si="0">F20+I20+K20</f>
        <v>4560</v>
      </c>
      <c r="M20" s="10"/>
    </row>
    <row r="21" spans="2:13" ht="30.75" thickBot="1" x14ac:dyDescent="0.3">
      <c r="B21" s="17">
        <v>3</v>
      </c>
      <c r="C21" s="97" t="s">
        <v>17</v>
      </c>
      <c r="D21" s="29" t="s">
        <v>18</v>
      </c>
      <c r="E21" s="163">
        <v>304</v>
      </c>
      <c r="F21" s="50">
        <v>4560</v>
      </c>
      <c r="G21" s="51">
        <v>15</v>
      </c>
      <c r="H21" s="62"/>
      <c r="I21" s="50"/>
      <c r="J21" s="50"/>
      <c r="K21" s="52"/>
      <c r="L21" s="222">
        <f t="shared" si="0"/>
        <v>4560</v>
      </c>
      <c r="M21" s="3"/>
    </row>
    <row r="22" spans="2:13" ht="30" customHeight="1" thickBot="1" x14ac:dyDescent="0.3">
      <c r="B22" s="40">
        <v>4</v>
      </c>
      <c r="C22" s="102" t="s">
        <v>19</v>
      </c>
      <c r="D22" s="41" t="s">
        <v>20</v>
      </c>
      <c r="E22" s="210">
        <v>265.33</v>
      </c>
      <c r="F22" s="44">
        <v>3980</v>
      </c>
      <c r="G22" s="71">
        <v>15</v>
      </c>
      <c r="H22" s="64"/>
      <c r="I22" s="43"/>
      <c r="J22" s="43"/>
      <c r="K22" s="45"/>
      <c r="L22" s="223">
        <f t="shared" si="0"/>
        <v>3980</v>
      </c>
      <c r="M22" s="46"/>
    </row>
    <row r="23" spans="2:13" ht="30" customHeight="1" thickBot="1" x14ac:dyDescent="0.3">
      <c r="B23" s="47">
        <v>5</v>
      </c>
      <c r="C23" s="173" t="s">
        <v>21</v>
      </c>
      <c r="D23" s="48" t="s">
        <v>20</v>
      </c>
      <c r="E23" s="163">
        <v>265.33</v>
      </c>
      <c r="F23" s="50">
        <v>3980</v>
      </c>
      <c r="G23" s="51">
        <v>15</v>
      </c>
      <c r="H23" s="62"/>
      <c r="I23" s="50"/>
      <c r="J23" s="50"/>
      <c r="K23" s="52"/>
      <c r="L23" s="222">
        <f t="shared" si="0"/>
        <v>3980</v>
      </c>
      <c r="M23" s="53"/>
    </row>
    <row r="24" spans="2:13" ht="30" customHeight="1" thickBot="1" x14ac:dyDescent="0.3">
      <c r="B24" s="40">
        <v>6</v>
      </c>
      <c r="C24" s="183" t="s">
        <v>22</v>
      </c>
      <c r="D24" s="212" t="s">
        <v>23</v>
      </c>
      <c r="E24" s="211">
        <v>322.8</v>
      </c>
      <c r="F24" s="43">
        <v>4842</v>
      </c>
      <c r="G24" s="71">
        <v>15</v>
      </c>
      <c r="H24" s="64"/>
      <c r="I24" s="43"/>
      <c r="J24" s="43"/>
      <c r="K24" s="45"/>
      <c r="L24" s="223">
        <f t="shared" si="0"/>
        <v>4842</v>
      </c>
      <c r="M24" s="46"/>
    </row>
    <row r="25" spans="2:13" ht="30" customHeight="1" thickBot="1" x14ac:dyDescent="0.3">
      <c r="B25" s="17">
        <v>7</v>
      </c>
      <c r="C25" s="184" t="s">
        <v>24</v>
      </c>
      <c r="D25" s="29" t="s">
        <v>25</v>
      </c>
      <c r="E25" s="163">
        <v>304</v>
      </c>
      <c r="F25" s="50">
        <v>4560</v>
      </c>
      <c r="G25" s="51">
        <v>15</v>
      </c>
      <c r="H25" s="62"/>
      <c r="I25" s="50"/>
      <c r="J25" s="50"/>
      <c r="K25" s="52"/>
      <c r="L25" s="222">
        <f t="shared" si="0"/>
        <v>4560</v>
      </c>
      <c r="M25" s="3"/>
    </row>
    <row r="26" spans="2:13" ht="30" customHeight="1" thickBot="1" x14ac:dyDescent="0.3">
      <c r="B26" s="17"/>
      <c r="C26" s="184" t="s">
        <v>129</v>
      </c>
      <c r="D26" s="653"/>
      <c r="E26" s="654"/>
      <c r="F26" s="654"/>
      <c r="G26" s="654"/>
      <c r="H26" s="654"/>
      <c r="I26" s="654"/>
      <c r="J26" s="654"/>
      <c r="K26" s="655"/>
      <c r="L26" s="141">
        <f>L20+L21+L22+L23+L24+L25</f>
        <v>26482</v>
      </c>
      <c r="M26" s="3"/>
    </row>
    <row r="27" spans="2:13" ht="15.75" thickBot="1" x14ac:dyDescent="0.3"/>
    <row r="28" spans="2:13" x14ac:dyDescent="0.25">
      <c r="B28" s="600"/>
      <c r="C28" s="601"/>
      <c r="D28" s="606" t="s">
        <v>0</v>
      </c>
      <c r="E28" s="606"/>
      <c r="F28" s="606"/>
      <c r="G28" s="606"/>
      <c r="H28" s="606"/>
      <c r="I28" s="606"/>
      <c r="J28" s="606"/>
      <c r="K28" s="606"/>
      <c r="L28" s="606"/>
      <c r="M28" s="607"/>
    </row>
    <row r="29" spans="2:13" x14ac:dyDescent="0.25">
      <c r="B29" s="602"/>
      <c r="C29" s="603"/>
      <c r="D29" s="608"/>
      <c r="E29" s="608"/>
      <c r="F29" s="608"/>
      <c r="G29" s="608"/>
      <c r="H29" s="608"/>
      <c r="I29" s="608"/>
      <c r="J29" s="608"/>
      <c r="K29" s="608"/>
      <c r="L29" s="608"/>
      <c r="M29" s="609"/>
    </row>
    <row r="30" spans="2:13" x14ac:dyDescent="0.25">
      <c r="B30" s="602"/>
      <c r="C30" s="603"/>
      <c r="D30" s="610" t="s">
        <v>128</v>
      </c>
      <c r="E30" s="610"/>
      <c r="F30" s="610"/>
      <c r="G30" s="610"/>
      <c r="H30" s="610"/>
      <c r="I30" s="610"/>
      <c r="J30" s="610"/>
      <c r="K30" s="610"/>
      <c r="L30" s="610"/>
      <c r="M30" s="611"/>
    </row>
    <row r="31" spans="2:13" ht="36.75" customHeight="1" thickBot="1" x14ac:dyDescent="0.3">
      <c r="B31" s="604"/>
      <c r="C31" s="605"/>
      <c r="D31" s="598"/>
      <c r="E31" s="598"/>
      <c r="F31" s="598"/>
      <c r="G31" s="598"/>
      <c r="H31" s="598"/>
      <c r="I31" s="598"/>
      <c r="J31" s="598"/>
      <c r="K31" s="598"/>
      <c r="L31" s="598"/>
      <c r="M31" s="599"/>
    </row>
    <row r="32" spans="2:13" x14ac:dyDescent="0.25">
      <c r="B32" s="590" t="s">
        <v>2</v>
      </c>
      <c r="C32" s="591"/>
      <c r="D32" s="594" t="s">
        <v>26</v>
      </c>
      <c r="E32" s="595"/>
      <c r="F32" s="595"/>
      <c r="G32" s="595"/>
      <c r="H32" s="595"/>
      <c r="I32" s="595"/>
      <c r="J32" s="595"/>
      <c r="K32" s="595"/>
      <c r="L32" s="595"/>
      <c r="M32" s="596"/>
    </row>
    <row r="33" spans="2:13" ht="15.75" thickBot="1" x14ac:dyDescent="0.3">
      <c r="B33" s="592"/>
      <c r="C33" s="593"/>
      <c r="D33" s="597"/>
      <c r="E33" s="598"/>
      <c r="F33" s="598"/>
      <c r="G33" s="598"/>
      <c r="H33" s="598"/>
      <c r="I33" s="598"/>
      <c r="J33" s="598"/>
      <c r="K33" s="598"/>
      <c r="L33" s="598"/>
      <c r="M33" s="599"/>
    </row>
    <row r="34" spans="2:13" ht="45.75" thickBot="1" x14ac:dyDescent="0.3">
      <c r="B34" s="176" t="s">
        <v>11</v>
      </c>
      <c r="C34" s="17" t="s">
        <v>4</v>
      </c>
      <c r="D34" s="18" t="s">
        <v>13</v>
      </c>
      <c r="E34" s="21" t="s">
        <v>28</v>
      </c>
      <c r="F34" s="19" t="s">
        <v>5</v>
      </c>
      <c r="G34" s="106" t="s">
        <v>6</v>
      </c>
      <c r="H34" s="6" t="s">
        <v>7</v>
      </c>
      <c r="I34" s="79" t="s">
        <v>89</v>
      </c>
      <c r="J34" s="160" t="s">
        <v>8</v>
      </c>
      <c r="K34" s="161" t="s">
        <v>105</v>
      </c>
      <c r="L34" s="19" t="s">
        <v>9</v>
      </c>
      <c r="M34" s="18" t="s">
        <v>10</v>
      </c>
    </row>
    <row r="35" spans="2:13" ht="30.75" thickBot="1" x14ac:dyDescent="0.3">
      <c r="B35" s="18">
        <v>8</v>
      </c>
      <c r="C35" s="184" t="s">
        <v>122</v>
      </c>
      <c r="D35" s="29" t="s">
        <v>123</v>
      </c>
      <c r="E35" s="163">
        <v>248</v>
      </c>
      <c r="F35" s="52">
        <v>3720</v>
      </c>
      <c r="G35" s="62">
        <v>15</v>
      </c>
      <c r="H35" s="51"/>
      <c r="I35" s="50"/>
      <c r="J35" s="216">
        <v>1</v>
      </c>
      <c r="K35" s="50">
        <v>496</v>
      </c>
      <c r="L35" s="222">
        <f>F35+I35+K35</f>
        <v>4216</v>
      </c>
      <c r="M35" s="3"/>
    </row>
    <row r="36" spans="2:13" ht="30.75" thickBot="1" x14ac:dyDescent="0.3">
      <c r="B36" s="55">
        <v>9</v>
      </c>
      <c r="C36" s="185" t="s">
        <v>27</v>
      </c>
      <c r="D36" s="147" t="s">
        <v>29</v>
      </c>
      <c r="E36" s="58">
        <v>343</v>
      </c>
      <c r="F36" s="59">
        <v>5145</v>
      </c>
      <c r="G36" s="60">
        <v>15</v>
      </c>
      <c r="H36" s="60"/>
      <c r="I36" s="119"/>
      <c r="J36" s="166">
        <v>1</v>
      </c>
      <c r="K36" s="120">
        <v>686</v>
      </c>
      <c r="L36" s="218">
        <f>F36+I36+K36</f>
        <v>5831</v>
      </c>
      <c r="M36" s="57"/>
    </row>
    <row r="37" spans="2:13" ht="30.75" thickBot="1" x14ac:dyDescent="0.3">
      <c r="B37" s="61">
        <v>10</v>
      </c>
      <c r="C37" s="116" t="s">
        <v>30</v>
      </c>
      <c r="D37" s="76" t="s">
        <v>31</v>
      </c>
      <c r="E37" s="50">
        <v>259.07</v>
      </c>
      <c r="F37" s="560">
        <v>3886</v>
      </c>
      <c r="G37" s="62">
        <v>15</v>
      </c>
      <c r="H37" s="62"/>
      <c r="I37" s="121"/>
      <c r="J37" s="167">
        <v>1</v>
      </c>
      <c r="K37" s="122">
        <v>518</v>
      </c>
      <c r="L37" s="219">
        <f>F37+I37+K37</f>
        <v>4404</v>
      </c>
      <c r="M37" s="48"/>
    </row>
    <row r="38" spans="2:13" ht="30.75" thickBot="1" x14ac:dyDescent="0.3">
      <c r="B38" s="63">
        <v>11</v>
      </c>
      <c r="C38" s="117" t="s">
        <v>32</v>
      </c>
      <c r="D38" s="186" t="s">
        <v>33</v>
      </c>
      <c r="E38" s="43">
        <v>396.13</v>
      </c>
      <c r="F38" s="45">
        <v>5942</v>
      </c>
      <c r="G38" s="64">
        <v>15</v>
      </c>
      <c r="H38" s="64">
        <v>8</v>
      </c>
      <c r="I38" s="150">
        <v>792</v>
      </c>
      <c r="J38" s="168"/>
      <c r="K38" s="44"/>
      <c r="L38" s="224">
        <f>F38+I38+K38</f>
        <v>6734</v>
      </c>
      <c r="M38" s="41"/>
    </row>
    <row r="39" spans="2:13" ht="30.75" thickBot="1" x14ac:dyDescent="0.3">
      <c r="B39" s="61">
        <v>12</v>
      </c>
      <c r="C39" s="116" t="s">
        <v>34</v>
      </c>
      <c r="D39" s="76" t="s">
        <v>35</v>
      </c>
      <c r="E39" s="50">
        <v>248</v>
      </c>
      <c r="F39" s="52">
        <v>3720</v>
      </c>
      <c r="G39" s="62">
        <v>15</v>
      </c>
      <c r="H39" s="62"/>
      <c r="I39" s="121"/>
      <c r="J39" s="167"/>
      <c r="K39" s="122"/>
      <c r="L39" s="219">
        <f t="shared" ref="L39:L40" si="1">F39+I39+K39</f>
        <v>3720</v>
      </c>
      <c r="M39" s="48"/>
    </row>
    <row r="40" spans="2:13" ht="30" customHeight="1" thickBot="1" x14ac:dyDescent="0.3">
      <c r="B40" s="63">
        <v>13</v>
      </c>
      <c r="C40" s="117" t="s">
        <v>109</v>
      </c>
      <c r="D40" s="41" t="s">
        <v>110</v>
      </c>
      <c r="E40" s="43">
        <v>333.33</v>
      </c>
      <c r="F40" s="45">
        <v>5000</v>
      </c>
      <c r="G40" s="64">
        <v>15</v>
      </c>
      <c r="H40" s="64"/>
      <c r="I40" s="150"/>
      <c r="J40" s="168"/>
      <c r="K40" s="44"/>
      <c r="L40" s="224">
        <f t="shared" si="1"/>
        <v>5000</v>
      </c>
      <c r="M40" s="41"/>
    </row>
    <row r="41" spans="2:13" ht="30.75" thickBot="1" x14ac:dyDescent="0.3">
      <c r="B41" s="61">
        <v>14</v>
      </c>
      <c r="C41" s="162" t="s">
        <v>36</v>
      </c>
      <c r="D41" s="76" t="s">
        <v>35</v>
      </c>
      <c r="E41" s="50">
        <v>248</v>
      </c>
      <c r="F41" s="52">
        <v>3720</v>
      </c>
      <c r="G41" s="62">
        <v>15</v>
      </c>
      <c r="H41" s="62"/>
      <c r="I41" s="121"/>
      <c r="J41" s="167">
        <v>1</v>
      </c>
      <c r="K41" s="122">
        <v>496</v>
      </c>
      <c r="L41" s="219">
        <f>F41+I41+K41</f>
        <v>4216</v>
      </c>
      <c r="M41" s="48"/>
    </row>
    <row r="42" spans="2:13" ht="30" customHeight="1" thickBot="1" x14ac:dyDescent="0.35">
      <c r="B42" s="95"/>
      <c r="C42" s="98" t="s">
        <v>129</v>
      </c>
      <c r="D42" s="638"/>
      <c r="E42" s="639"/>
      <c r="F42" s="639"/>
      <c r="G42" s="639"/>
      <c r="H42" s="639"/>
      <c r="I42" s="639"/>
      <c r="J42" s="639"/>
      <c r="K42" s="640"/>
      <c r="L42" s="99">
        <f>L35+L36+L37+L38+L39+L40+L41</f>
        <v>34121</v>
      </c>
      <c r="M42" s="3"/>
    </row>
    <row r="43" spans="2:13" ht="15.75" thickBot="1" x14ac:dyDescent="0.3"/>
    <row r="44" spans="2:13" x14ac:dyDescent="0.25">
      <c r="B44" s="600">
        <f ca="1">B44:M69</f>
        <v>0</v>
      </c>
      <c r="C44" s="601"/>
      <c r="D44" s="606" t="s">
        <v>0</v>
      </c>
      <c r="E44" s="606"/>
      <c r="F44" s="606"/>
      <c r="G44" s="606"/>
      <c r="H44" s="606"/>
      <c r="I44" s="606"/>
      <c r="J44" s="606"/>
      <c r="K44" s="606"/>
      <c r="L44" s="606"/>
      <c r="M44" s="607"/>
    </row>
    <row r="45" spans="2:13" x14ac:dyDescent="0.25">
      <c r="B45" s="602"/>
      <c r="C45" s="603"/>
      <c r="D45" s="608"/>
      <c r="E45" s="608"/>
      <c r="F45" s="608"/>
      <c r="G45" s="608"/>
      <c r="H45" s="608"/>
      <c r="I45" s="608"/>
      <c r="J45" s="608"/>
      <c r="K45" s="608"/>
      <c r="L45" s="608"/>
      <c r="M45" s="609"/>
    </row>
    <row r="46" spans="2:13" x14ac:dyDescent="0.25">
      <c r="B46" s="602"/>
      <c r="C46" s="603"/>
      <c r="D46" s="610" t="s">
        <v>128</v>
      </c>
      <c r="E46" s="610"/>
      <c r="F46" s="610"/>
      <c r="G46" s="610"/>
      <c r="H46" s="610"/>
      <c r="I46" s="610"/>
      <c r="J46" s="610"/>
      <c r="K46" s="610"/>
      <c r="L46" s="610"/>
      <c r="M46" s="611"/>
    </row>
    <row r="47" spans="2:13" ht="45.75" customHeight="1" thickBot="1" x14ac:dyDescent="0.3">
      <c r="B47" s="604"/>
      <c r="C47" s="605"/>
      <c r="D47" s="598"/>
      <c r="E47" s="598"/>
      <c r="F47" s="598"/>
      <c r="G47" s="598"/>
      <c r="H47" s="598"/>
      <c r="I47" s="598"/>
      <c r="J47" s="598"/>
      <c r="K47" s="598"/>
      <c r="L47" s="598"/>
      <c r="M47" s="599"/>
    </row>
    <row r="48" spans="2:13" x14ac:dyDescent="0.25">
      <c r="B48" s="590" t="s">
        <v>2</v>
      </c>
      <c r="C48" s="591"/>
      <c r="D48" s="594" t="s">
        <v>37</v>
      </c>
      <c r="E48" s="595"/>
      <c r="F48" s="595"/>
      <c r="G48" s="595"/>
      <c r="H48" s="595"/>
      <c r="I48" s="595"/>
      <c r="J48" s="595"/>
      <c r="K48" s="595"/>
      <c r="L48" s="595"/>
      <c r="M48" s="596"/>
    </row>
    <row r="49" spans="2:13" ht="15.75" thickBot="1" x14ac:dyDescent="0.3">
      <c r="B49" s="592"/>
      <c r="C49" s="593"/>
      <c r="D49" s="597"/>
      <c r="E49" s="598"/>
      <c r="F49" s="598"/>
      <c r="G49" s="598"/>
      <c r="H49" s="598"/>
      <c r="I49" s="598"/>
      <c r="J49" s="598"/>
      <c r="K49" s="598"/>
      <c r="L49" s="598"/>
      <c r="M49" s="599"/>
    </row>
    <row r="50" spans="2:13" ht="39" thickBot="1" x14ac:dyDescent="0.3">
      <c r="B50" s="175" t="s">
        <v>11</v>
      </c>
      <c r="C50" s="17" t="s">
        <v>4</v>
      </c>
      <c r="D50" s="18" t="s">
        <v>13</v>
      </c>
      <c r="E50" s="21" t="s">
        <v>28</v>
      </c>
      <c r="F50" s="19" t="s">
        <v>5</v>
      </c>
      <c r="G50" s="106" t="s">
        <v>6</v>
      </c>
      <c r="H50" s="6" t="s">
        <v>7</v>
      </c>
      <c r="I50" s="160" t="s">
        <v>89</v>
      </c>
      <c r="J50" s="160" t="s">
        <v>8</v>
      </c>
      <c r="K50" s="161" t="s">
        <v>105</v>
      </c>
      <c r="L50" s="19" t="s">
        <v>9</v>
      </c>
      <c r="M50" s="18" t="s">
        <v>10</v>
      </c>
    </row>
    <row r="51" spans="2:13" ht="30" customHeight="1" thickBot="1" x14ac:dyDescent="0.3">
      <c r="B51" s="5">
        <v>15</v>
      </c>
      <c r="C51" s="217" t="s">
        <v>38</v>
      </c>
      <c r="D51" s="148" t="s">
        <v>42</v>
      </c>
      <c r="E51" s="11">
        <v>304.52999999999997</v>
      </c>
      <c r="F51" s="12">
        <v>4568</v>
      </c>
      <c r="G51" s="24">
        <v>15</v>
      </c>
      <c r="H51" s="24"/>
      <c r="I51" s="12"/>
      <c r="J51" s="13"/>
      <c r="K51" s="8"/>
      <c r="L51" s="225">
        <f>F51+I51+K51</f>
        <v>4568</v>
      </c>
      <c r="M51" s="8"/>
    </row>
    <row r="52" spans="2:13" ht="30" customHeight="1" thickBot="1" x14ac:dyDescent="0.3">
      <c r="B52" s="61">
        <v>16</v>
      </c>
      <c r="C52" s="116" t="s">
        <v>39</v>
      </c>
      <c r="D52" s="76" t="s">
        <v>42</v>
      </c>
      <c r="E52" s="50">
        <v>304.52999999999997</v>
      </c>
      <c r="F52" s="52">
        <v>4568</v>
      </c>
      <c r="G52" s="62">
        <v>15</v>
      </c>
      <c r="H52" s="62"/>
      <c r="I52" s="52"/>
      <c r="J52" s="122"/>
      <c r="K52" s="48"/>
      <c r="L52" s="219">
        <f>F52+I52+K52</f>
        <v>4568</v>
      </c>
      <c r="M52" s="48"/>
    </row>
    <row r="53" spans="2:13" ht="30" customHeight="1" thickBot="1" x14ac:dyDescent="0.3">
      <c r="B53" s="63">
        <v>17</v>
      </c>
      <c r="C53" s="117" t="s">
        <v>40</v>
      </c>
      <c r="D53" s="186" t="s">
        <v>43</v>
      </c>
      <c r="E53" s="43">
        <v>429.22</v>
      </c>
      <c r="F53" s="45">
        <v>6438</v>
      </c>
      <c r="G53" s="64">
        <v>15</v>
      </c>
      <c r="H53" s="64"/>
      <c r="I53" s="197"/>
      <c r="J53" s="57"/>
      <c r="K53" s="41"/>
      <c r="L53" s="224">
        <f>F53+I53+K53</f>
        <v>6438</v>
      </c>
      <c r="M53" s="41"/>
    </row>
    <row r="54" spans="2:13" ht="30" customHeight="1" thickBot="1" x14ac:dyDescent="0.3">
      <c r="B54" s="61">
        <v>18</v>
      </c>
      <c r="C54" s="162" t="s">
        <v>41</v>
      </c>
      <c r="D54" s="76" t="s">
        <v>44</v>
      </c>
      <c r="E54" s="50">
        <v>477.47</v>
      </c>
      <c r="F54" s="52">
        <v>7162</v>
      </c>
      <c r="G54" s="62">
        <v>15</v>
      </c>
      <c r="H54" s="62"/>
      <c r="I54" s="52"/>
      <c r="J54" s="48"/>
      <c r="K54" s="48"/>
      <c r="L54" s="219">
        <f>F54+I54+K54</f>
        <v>7162</v>
      </c>
      <c r="M54" s="48"/>
    </row>
    <row r="55" spans="2:13" ht="29.25" customHeight="1" thickBot="1" x14ac:dyDescent="0.35">
      <c r="B55" s="95"/>
      <c r="C55" s="98" t="s">
        <v>129</v>
      </c>
      <c r="D55" s="638"/>
      <c r="E55" s="639"/>
      <c r="F55" s="639"/>
      <c r="G55" s="639"/>
      <c r="H55" s="639"/>
      <c r="I55" s="639"/>
      <c r="J55" s="639"/>
      <c r="K55" s="640"/>
      <c r="L55" s="99">
        <f>L51+L53+L52+L54</f>
        <v>22736</v>
      </c>
      <c r="M55" s="3"/>
    </row>
    <row r="56" spans="2:13" hidden="1" x14ac:dyDescent="0.25"/>
    <row r="57" spans="2:13" ht="15.75" thickBot="1" x14ac:dyDescent="0.3"/>
    <row r="58" spans="2:13" x14ac:dyDescent="0.25">
      <c r="B58" s="600"/>
      <c r="C58" s="601"/>
      <c r="D58" s="606" t="s">
        <v>0</v>
      </c>
      <c r="E58" s="606"/>
      <c r="F58" s="606"/>
      <c r="G58" s="606"/>
      <c r="H58" s="606"/>
      <c r="I58" s="606"/>
      <c r="J58" s="606"/>
      <c r="K58" s="606"/>
      <c r="L58" s="606"/>
      <c r="M58" s="607"/>
    </row>
    <row r="59" spans="2:13" x14ac:dyDescent="0.25">
      <c r="B59" s="602"/>
      <c r="C59" s="603"/>
      <c r="D59" s="608"/>
      <c r="E59" s="608"/>
      <c r="F59" s="608"/>
      <c r="G59" s="608"/>
      <c r="H59" s="608"/>
      <c r="I59" s="608"/>
      <c r="J59" s="608"/>
      <c r="K59" s="608"/>
      <c r="L59" s="608"/>
      <c r="M59" s="609"/>
    </row>
    <row r="60" spans="2:13" x14ac:dyDescent="0.25">
      <c r="B60" s="602"/>
      <c r="C60" s="603"/>
      <c r="D60" s="610" t="s">
        <v>128</v>
      </c>
      <c r="E60" s="610"/>
      <c r="F60" s="610"/>
      <c r="G60" s="610"/>
      <c r="H60" s="610"/>
      <c r="I60" s="610"/>
      <c r="J60" s="610"/>
      <c r="K60" s="610"/>
      <c r="L60" s="610"/>
      <c r="M60" s="611"/>
    </row>
    <row r="61" spans="2:13" ht="48.75" customHeight="1" thickBot="1" x14ac:dyDescent="0.3">
      <c r="B61" s="604"/>
      <c r="C61" s="605"/>
      <c r="D61" s="598"/>
      <c r="E61" s="598"/>
      <c r="F61" s="598"/>
      <c r="G61" s="598"/>
      <c r="H61" s="598"/>
      <c r="I61" s="598"/>
      <c r="J61" s="598"/>
      <c r="K61" s="598"/>
      <c r="L61" s="598"/>
      <c r="M61" s="599"/>
    </row>
    <row r="62" spans="2:13" x14ac:dyDescent="0.25">
      <c r="B62" s="590" t="s">
        <v>2</v>
      </c>
      <c r="C62" s="591"/>
      <c r="D62" s="594" t="s">
        <v>45</v>
      </c>
      <c r="E62" s="595"/>
      <c r="F62" s="595"/>
      <c r="G62" s="595"/>
      <c r="H62" s="595"/>
      <c r="I62" s="595"/>
      <c r="J62" s="595"/>
      <c r="K62" s="595"/>
      <c r="L62" s="595"/>
      <c r="M62" s="596"/>
    </row>
    <row r="63" spans="2:13" ht="15.75" thickBot="1" x14ac:dyDescent="0.3">
      <c r="B63" s="592"/>
      <c r="C63" s="593"/>
      <c r="D63" s="597"/>
      <c r="E63" s="598"/>
      <c r="F63" s="598"/>
      <c r="G63" s="598"/>
      <c r="H63" s="598"/>
      <c r="I63" s="598"/>
      <c r="J63" s="598"/>
      <c r="K63" s="598"/>
      <c r="L63" s="598"/>
      <c r="M63" s="599"/>
    </row>
    <row r="64" spans="2:13" ht="45.75" thickBot="1" x14ac:dyDescent="0.3">
      <c r="B64" s="175" t="s">
        <v>11</v>
      </c>
      <c r="C64" s="17" t="s">
        <v>4</v>
      </c>
      <c r="D64" s="18" t="s">
        <v>13</v>
      </c>
      <c r="E64" s="21" t="s">
        <v>28</v>
      </c>
      <c r="F64" s="19" t="s">
        <v>5</v>
      </c>
      <c r="G64" s="106" t="s">
        <v>6</v>
      </c>
      <c r="H64" s="6" t="s">
        <v>7</v>
      </c>
      <c r="I64" s="79" t="s">
        <v>89</v>
      </c>
      <c r="J64" s="160" t="s">
        <v>8</v>
      </c>
      <c r="K64" s="161" t="s">
        <v>105</v>
      </c>
      <c r="L64" s="19" t="s">
        <v>9</v>
      </c>
      <c r="M64" s="18" t="s">
        <v>10</v>
      </c>
    </row>
    <row r="65" spans="2:13" ht="30.75" thickBot="1" x14ac:dyDescent="0.3">
      <c r="B65" s="55">
        <v>19</v>
      </c>
      <c r="C65" s="115" t="s">
        <v>46</v>
      </c>
      <c r="D65" s="147" t="s">
        <v>47</v>
      </c>
      <c r="E65" s="58">
        <v>410.67</v>
      </c>
      <c r="F65" s="59">
        <v>6160</v>
      </c>
      <c r="G65" s="60">
        <v>15</v>
      </c>
      <c r="H65" s="60"/>
      <c r="I65" s="59"/>
      <c r="J65" s="13"/>
      <c r="K65" s="58"/>
      <c r="L65" s="218">
        <f>F65+I65+K65</f>
        <v>6160</v>
      </c>
      <c r="M65" s="57"/>
    </row>
    <row r="66" spans="2:13" ht="30.75" thickBot="1" x14ac:dyDescent="0.3">
      <c r="B66" s="61">
        <v>20</v>
      </c>
      <c r="C66" s="162" t="s">
        <v>48</v>
      </c>
      <c r="D66" s="48" t="s">
        <v>49</v>
      </c>
      <c r="E66" s="50">
        <v>304.52999999999997</v>
      </c>
      <c r="F66" s="52">
        <v>4568</v>
      </c>
      <c r="G66" s="62">
        <v>15</v>
      </c>
      <c r="H66" s="62"/>
      <c r="I66" s="52"/>
      <c r="J66" s="122"/>
      <c r="K66" s="163"/>
      <c r="L66" s="219">
        <f>F66+I66+K66</f>
        <v>4568</v>
      </c>
      <c r="M66" s="48"/>
    </row>
    <row r="67" spans="2:13" ht="30" customHeight="1" thickBot="1" x14ac:dyDescent="0.3">
      <c r="B67" s="61">
        <v>21</v>
      </c>
      <c r="C67" s="162" t="s">
        <v>130</v>
      </c>
      <c r="D67" s="76" t="s">
        <v>87</v>
      </c>
      <c r="E67" s="50">
        <v>304.52999999999997</v>
      </c>
      <c r="F67" s="52">
        <v>4568</v>
      </c>
      <c r="G67" s="62">
        <v>15</v>
      </c>
      <c r="H67" s="62"/>
      <c r="I67" s="52"/>
      <c r="J67" s="122"/>
      <c r="K67" s="163"/>
      <c r="L67" s="219">
        <f>F67+I67+K67</f>
        <v>4568</v>
      </c>
      <c r="M67" s="48"/>
    </row>
    <row r="68" spans="2:13" ht="30.75" thickBot="1" x14ac:dyDescent="0.3">
      <c r="B68" s="61">
        <v>22</v>
      </c>
      <c r="C68" s="162" t="s">
        <v>50</v>
      </c>
      <c r="D68" s="48" t="s">
        <v>49</v>
      </c>
      <c r="E68" s="50">
        <v>253.52</v>
      </c>
      <c r="F68" s="52">
        <v>3803</v>
      </c>
      <c r="G68" s="62">
        <v>15</v>
      </c>
      <c r="H68" s="62"/>
      <c r="I68" s="52"/>
      <c r="J68" s="50"/>
      <c r="K68" s="163"/>
      <c r="L68" s="219">
        <f>F68+I68+K68</f>
        <v>3803</v>
      </c>
      <c r="M68" s="48"/>
    </row>
    <row r="69" spans="2:13" ht="30" customHeight="1" thickBot="1" x14ac:dyDescent="0.3">
      <c r="B69" s="95"/>
      <c r="C69" s="97" t="s">
        <v>129</v>
      </c>
      <c r="D69" s="2"/>
      <c r="E69" s="2"/>
      <c r="F69" s="2"/>
      <c r="G69" s="2"/>
      <c r="H69" s="2"/>
      <c r="I69" s="2"/>
      <c r="J69" s="2"/>
      <c r="K69" s="2"/>
      <c r="L69" s="99">
        <f>L65+L66+L68+L67</f>
        <v>19099</v>
      </c>
      <c r="M69" s="3"/>
    </row>
    <row r="70" spans="2:13" ht="15.75" thickBot="1" x14ac:dyDescent="0.3"/>
    <row r="71" spans="2:13" x14ac:dyDescent="0.25">
      <c r="B71" s="600"/>
      <c r="C71" s="601"/>
      <c r="D71" s="606" t="s">
        <v>0</v>
      </c>
      <c r="E71" s="606"/>
      <c r="F71" s="606"/>
      <c r="G71" s="606"/>
      <c r="H71" s="606"/>
      <c r="I71" s="606"/>
      <c r="J71" s="606"/>
      <c r="K71" s="606"/>
      <c r="L71" s="606"/>
      <c r="M71" s="607"/>
    </row>
    <row r="72" spans="2:13" x14ac:dyDescent="0.25">
      <c r="B72" s="602"/>
      <c r="C72" s="603"/>
      <c r="D72" s="608"/>
      <c r="E72" s="608"/>
      <c r="F72" s="608"/>
      <c r="G72" s="608"/>
      <c r="H72" s="608"/>
      <c r="I72" s="608"/>
      <c r="J72" s="608"/>
      <c r="K72" s="608"/>
      <c r="L72" s="608"/>
      <c r="M72" s="609"/>
    </row>
    <row r="73" spans="2:13" x14ac:dyDescent="0.25">
      <c r="B73" s="602"/>
      <c r="C73" s="603"/>
      <c r="D73" s="610" t="s">
        <v>128</v>
      </c>
      <c r="E73" s="610"/>
      <c r="F73" s="610"/>
      <c r="G73" s="610"/>
      <c r="H73" s="610"/>
      <c r="I73" s="610"/>
      <c r="J73" s="610"/>
      <c r="K73" s="610"/>
      <c r="L73" s="610"/>
      <c r="M73" s="611"/>
    </row>
    <row r="74" spans="2:13" ht="48.75" customHeight="1" thickBot="1" x14ac:dyDescent="0.3">
      <c r="B74" s="604"/>
      <c r="C74" s="605"/>
      <c r="D74" s="598"/>
      <c r="E74" s="598"/>
      <c r="F74" s="598"/>
      <c r="G74" s="598"/>
      <c r="H74" s="598"/>
      <c r="I74" s="598"/>
      <c r="J74" s="598"/>
      <c r="K74" s="598"/>
      <c r="L74" s="598"/>
      <c r="M74" s="599"/>
    </row>
    <row r="75" spans="2:13" x14ac:dyDescent="0.25">
      <c r="B75" s="590" t="s">
        <v>2</v>
      </c>
      <c r="C75" s="591"/>
      <c r="D75" s="594" t="s">
        <v>52</v>
      </c>
      <c r="E75" s="595"/>
      <c r="F75" s="595"/>
      <c r="G75" s="595"/>
      <c r="H75" s="595"/>
      <c r="I75" s="595"/>
      <c r="J75" s="595"/>
      <c r="K75" s="595"/>
      <c r="L75" s="595"/>
      <c r="M75" s="596"/>
    </row>
    <row r="76" spans="2:13" ht="15.75" thickBot="1" x14ac:dyDescent="0.3">
      <c r="B76" s="592"/>
      <c r="C76" s="593"/>
      <c r="D76" s="597"/>
      <c r="E76" s="598"/>
      <c r="F76" s="598"/>
      <c r="G76" s="598"/>
      <c r="H76" s="598"/>
      <c r="I76" s="598"/>
      <c r="J76" s="598"/>
      <c r="K76" s="598"/>
      <c r="L76" s="598"/>
      <c r="M76" s="599"/>
    </row>
    <row r="77" spans="2:13" ht="45.75" thickBot="1" x14ac:dyDescent="0.3">
      <c r="B77" s="176" t="s">
        <v>11</v>
      </c>
      <c r="C77" s="17" t="s">
        <v>4</v>
      </c>
      <c r="D77" s="18" t="s">
        <v>13</v>
      </c>
      <c r="E77" s="21" t="s">
        <v>28</v>
      </c>
      <c r="F77" s="19" t="s">
        <v>5</v>
      </c>
      <c r="G77" s="106" t="s">
        <v>6</v>
      </c>
      <c r="H77" s="6" t="s">
        <v>7</v>
      </c>
      <c r="I77" s="79" t="s">
        <v>89</v>
      </c>
      <c r="J77" s="160" t="s">
        <v>8</v>
      </c>
      <c r="K77" s="161" t="s">
        <v>105</v>
      </c>
      <c r="L77" s="19" t="s">
        <v>9</v>
      </c>
      <c r="M77" s="18" t="s">
        <v>10</v>
      </c>
    </row>
    <row r="78" spans="2:13" ht="32.25" thickBot="1" x14ac:dyDescent="0.3">
      <c r="B78" s="61">
        <v>23</v>
      </c>
      <c r="C78" s="187" t="s">
        <v>53</v>
      </c>
      <c r="D78" s="76" t="s">
        <v>54</v>
      </c>
      <c r="E78" s="50">
        <v>304.52999999999997</v>
      </c>
      <c r="F78" s="52">
        <v>4568</v>
      </c>
      <c r="G78" s="62">
        <v>15</v>
      </c>
      <c r="H78" s="62"/>
      <c r="I78" s="52"/>
      <c r="J78" s="50"/>
      <c r="K78" s="50"/>
      <c r="L78" s="219">
        <f>F78+I78+K78</f>
        <v>4568</v>
      </c>
      <c r="M78" s="50"/>
    </row>
    <row r="79" spans="2:13" ht="30" customHeight="1" thickBot="1" x14ac:dyDescent="0.3">
      <c r="B79" s="133"/>
      <c r="C79" s="103" t="s">
        <v>129</v>
      </c>
      <c r="D79" s="647"/>
      <c r="E79" s="648"/>
      <c r="F79" s="648"/>
      <c r="G79" s="648"/>
      <c r="H79" s="648"/>
      <c r="I79" s="648"/>
      <c r="J79" s="648"/>
      <c r="K79" s="649"/>
      <c r="L79" s="226">
        <f>L78</f>
        <v>4568</v>
      </c>
      <c r="M79" s="53"/>
    </row>
    <row r="80" spans="2:13" ht="15.75" thickBot="1" x14ac:dyDescent="0.3"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</row>
    <row r="81" spans="2:13" x14ac:dyDescent="0.25">
      <c r="B81" s="612"/>
      <c r="C81" s="613"/>
      <c r="D81" s="618" t="s">
        <v>0</v>
      </c>
      <c r="E81" s="618"/>
      <c r="F81" s="618"/>
      <c r="G81" s="618"/>
      <c r="H81" s="618"/>
      <c r="I81" s="618"/>
      <c r="J81" s="618"/>
      <c r="K81" s="618"/>
      <c r="L81" s="618"/>
      <c r="M81" s="619"/>
    </row>
    <row r="82" spans="2:13" x14ac:dyDescent="0.25">
      <c r="B82" s="614"/>
      <c r="C82" s="615"/>
      <c r="D82" s="620"/>
      <c r="E82" s="620"/>
      <c r="F82" s="620"/>
      <c r="G82" s="620"/>
      <c r="H82" s="620"/>
      <c r="I82" s="620"/>
      <c r="J82" s="620"/>
      <c r="K82" s="620"/>
      <c r="L82" s="620"/>
      <c r="M82" s="621"/>
    </row>
    <row r="83" spans="2:13" x14ac:dyDescent="0.25">
      <c r="B83" s="614"/>
      <c r="C83" s="615"/>
      <c r="D83" s="610" t="s">
        <v>128</v>
      </c>
      <c r="E83" s="610"/>
      <c r="F83" s="610"/>
      <c r="G83" s="610"/>
      <c r="H83" s="610"/>
      <c r="I83" s="610"/>
      <c r="J83" s="610"/>
      <c r="K83" s="610"/>
      <c r="L83" s="610"/>
      <c r="M83" s="611"/>
    </row>
    <row r="84" spans="2:13" ht="48" customHeight="1" thickBot="1" x14ac:dyDescent="0.3">
      <c r="B84" s="616"/>
      <c r="C84" s="617"/>
      <c r="D84" s="598"/>
      <c r="E84" s="598"/>
      <c r="F84" s="598"/>
      <c r="G84" s="598"/>
      <c r="H84" s="598"/>
      <c r="I84" s="598"/>
      <c r="J84" s="598"/>
      <c r="K84" s="598"/>
      <c r="L84" s="598"/>
      <c r="M84" s="599"/>
    </row>
    <row r="85" spans="2:13" x14ac:dyDescent="0.25">
      <c r="B85" s="626" t="s">
        <v>2</v>
      </c>
      <c r="C85" s="627"/>
      <c r="D85" s="630" t="s">
        <v>55</v>
      </c>
      <c r="E85" s="631"/>
      <c r="F85" s="631"/>
      <c r="G85" s="631"/>
      <c r="H85" s="631"/>
      <c r="I85" s="631"/>
      <c r="J85" s="631"/>
      <c r="K85" s="631"/>
      <c r="L85" s="631"/>
      <c r="M85" s="632"/>
    </row>
    <row r="86" spans="2:13" ht="15.75" thickBot="1" x14ac:dyDescent="0.3">
      <c r="B86" s="628"/>
      <c r="C86" s="629"/>
      <c r="D86" s="633"/>
      <c r="E86" s="624"/>
      <c r="F86" s="624"/>
      <c r="G86" s="624"/>
      <c r="H86" s="624"/>
      <c r="I86" s="624"/>
      <c r="J86" s="624"/>
      <c r="K86" s="624"/>
      <c r="L86" s="624"/>
      <c r="M86" s="625"/>
    </row>
    <row r="87" spans="2:13" ht="45.75" thickBot="1" x14ac:dyDescent="0.3">
      <c r="B87" s="174" t="s">
        <v>11</v>
      </c>
      <c r="C87" s="47" t="s">
        <v>4</v>
      </c>
      <c r="D87" s="61" t="s">
        <v>13</v>
      </c>
      <c r="E87" s="73" t="s">
        <v>28</v>
      </c>
      <c r="F87" s="74" t="s">
        <v>5</v>
      </c>
      <c r="G87" s="136" t="s">
        <v>6</v>
      </c>
      <c r="H87" s="6" t="s">
        <v>7</v>
      </c>
      <c r="I87" s="79" t="s">
        <v>89</v>
      </c>
      <c r="J87" s="160" t="s">
        <v>8</v>
      </c>
      <c r="K87" s="161" t="s">
        <v>105</v>
      </c>
      <c r="L87" s="74" t="s">
        <v>9</v>
      </c>
      <c r="M87" s="61" t="s">
        <v>10</v>
      </c>
    </row>
    <row r="88" spans="2:13" ht="32.25" thickBot="1" x14ac:dyDescent="0.3">
      <c r="B88" s="61">
        <v>24</v>
      </c>
      <c r="C88" s="187" t="s">
        <v>56</v>
      </c>
      <c r="D88" s="76" t="s">
        <v>57</v>
      </c>
      <c r="E88" s="50">
        <v>304.52999999999997</v>
      </c>
      <c r="F88" s="52">
        <v>4568</v>
      </c>
      <c r="G88" s="62">
        <v>15</v>
      </c>
      <c r="H88" s="62"/>
      <c r="I88" s="52"/>
      <c r="J88" s="50"/>
      <c r="K88" s="50"/>
      <c r="L88" s="219">
        <f>F88+I88+K88</f>
        <v>4568</v>
      </c>
      <c r="M88" s="48"/>
    </row>
    <row r="89" spans="2:13" ht="32.25" thickBot="1" x14ac:dyDescent="0.3">
      <c r="B89" s="47">
        <v>25</v>
      </c>
      <c r="C89" s="188" t="s">
        <v>98</v>
      </c>
      <c r="D89" s="189" t="s">
        <v>99</v>
      </c>
      <c r="E89" s="52">
        <v>400</v>
      </c>
      <c r="F89" s="50">
        <v>6000</v>
      </c>
      <c r="G89" s="51">
        <v>15</v>
      </c>
      <c r="H89" s="62"/>
      <c r="I89" s="52"/>
      <c r="J89" s="50"/>
      <c r="K89" s="50"/>
      <c r="L89" s="222">
        <f>F89+I89+K89</f>
        <v>6000</v>
      </c>
      <c r="M89" s="53"/>
    </row>
    <row r="90" spans="2:13" ht="30" customHeight="1" thickBot="1" x14ac:dyDescent="0.35">
      <c r="B90" s="133"/>
      <c r="C90" s="134" t="s">
        <v>129</v>
      </c>
      <c r="D90" s="647"/>
      <c r="E90" s="648"/>
      <c r="F90" s="648"/>
      <c r="G90" s="648"/>
      <c r="H90" s="648"/>
      <c r="I90" s="648"/>
      <c r="J90" s="648"/>
      <c r="K90" s="649"/>
      <c r="L90" s="135">
        <f>L88+L89</f>
        <v>10568</v>
      </c>
      <c r="M90" s="53"/>
    </row>
    <row r="91" spans="2:13" ht="15.75" thickBot="1" x14ac:dyDescent="0.3"/>
    <row r="92" spans="2:13" x14ac:dyDescent="0.25">
      <c r="B92" s="600"/>
      <c r="C92" s="601"/>
      <c r="D92" s="606" t="s">
        <v>0</v>
      </c>
      <c r="E92" s="606"/>
      <c r="F92" s="606"/>
      <c r="G92" s="606"/>
      <c r="H92" s="606"/>
      <c r="I92" s="606"/>
      <c r="J92" s="606"/>
      <c r="K92" s="606"/>
      <c r="L92" s="606"/>
      <c r="M92" s="607"/>
    </row>
    <row r="93" spans="2:13" x14ac:dyDescent="0.25">
      <c r="B93" s="602"/>
      <c r="C93" s="603"/>
      <c r="D93" s="608"/>
      <c r="E93" s="608"/>
      <c r="F93" s="608"/>
      <c r="G93" s="608"/>
      <c r="H93" s="608"/>
      <c r="I93" s="608"/>
      <c r="J93" s="608"/>
      <c r="K93" s="608"/>
      <c r="L93" s="608"/>
      <c r="M93" s="609"/>
    </row>
    <row r="94" spans="2:13" x14ac:dyDescent="0.25">
      <c r="B94" s="602"/>
      <c r="C94" s="603"/>
      <c r="D94" s="610" t="s">
        <v>128</v>
      </c>
      <c r="E94" s="610"/>
      <c r="F94" s="610"/>
      <c r="G94" s="610"/>
      <c r="H94" s="610"/>
      <c r="I94" s="610"/>
      <c r="J94" s="610"/>
      <c r="K94" s="610"/>
      <c r="L94" s="610"/>
      <c r="M94" s="611"/>
    </row>
    <row r="95" spans="2:13" ht="48" customHeight="1" thickBot="1" x14ac:dyDescent="0.3">
      <c r="B95" s="604"/>
      <c r="C95" s="605"/>
      <c r="D95" s="598"/>
      <c r="E95" s="598"/>
      <c r="F95" s="598"/>
      <c r="G95" s="598"/>
      <c r="H95" s="598"/>
      <c r="I95" s="598"/>
      <c r="J95" s="598"/>
      <c r="K95" s="598"/>
      <c r="L95" s="598"/>
      <c r="M95" s="599"/>
    </row>
    <row r="96" spans="2:13" x14ac:dyDescent="0.25">
      <c r="B96" s="590" t="s">
        <v>2</v>
      </c>
      <c r="C96" s="591"/>
      <c r="D96" s="594" t="s">
        <v>83</v>
      </c>
      <c r="E96" s="595"/>
      <c r="F96" s="595"/>
      <c r="G96" s="595"/>
      <c r="H96" s="595"/>
      <c r="I96" s="595"/>
      <c r="J96" s="595"/>
      <c r="K96" s="595"/>
      <c r="L96" s="595"/>
      <c r="M96" s="596"/>
    </row>
    <row r="97" spans="2:13" ht="15.75" thickBot="1" x14ac:dyDescent="0.3">
      <c r="B97" s="592"/>
      <c r="C97" s="593"/>
      <c r="D97" s="597"/>
      <c r="E97" s="598"/>
      <c r="F97" s="598"/>
      <c r="G97" s="598"/>
      <c r="H97" s="598"/>
      <c r="I97" s="598"/>
      <c r="J97" s="598"/>
      <c r="K97" s="598"/>
      <c r="L97" s="598"/>
      <c r="M97" s="599"/>
    </row>
    <row r="98" spans="2:13" ht="45.75" thickBot="1" x14ac:dyDescent="0.3">
      <c r="B98" s="176" t="s">
        <v>11</v>
      </c>
      <c r="C98" s="17" t="s">
        <v>4</v>
      </c>
      <c r="D98" s="18" t="s">
        <v>13</v>
      </c>
      <c r="E98" s="21" t="s">
        <v>28</v>
      </c>
      <c r="F98" s="19" t="s">
        <v>5</v>
      </c>
      <c r="G98" s="106" t="s">
        <v>6</v>
      </c>
      <c r="H98" s="6" t="s">
        <v>7</v>
      </c>
      <c r="I98" s="79" t="s">
        <v>89</v>
      </c>
      <c r="J98" s="160" t="s">
        <v>8</v>
      </c>
      <c r="K98" s="161" t="s">
        <v>105</v>
      </c>
      <c r="L98" s="19" t="s">
        <v>9</v>
      </c>
      <c r="M98" s="18" t="s">
        <v>10</v>
      </c>
    </row>
    <row r="99" spans="2:13" ht="32.25" thickBot="1" x14ac:dyDescent="0.3">
      <c r="B99" s="61">
        <v>26</v>
      </c>
      <c r="C99" s="187" t="s">
        <v>58</v>
      </c>
      <c r="D99" s="76" t="s">
        <v>59</v>
      </c>
      <c r="E99" s="50">
        <v>570</v>
      </c>
      <c r="F99" s="52">
        <v>8550</v>
      </c>
      <c r="G99" s="62">
        <v>15</v>
      </c>
      <c r="H99" s="62"/>
      <c r="I99" s="52"/>
      <c r="J99" s="13"/>
      <c r="K99" s="50"/>
      <c r="L99" s="219">
        <f>F99+I99+K99</f>
        <v>8550</v>
      </c>
      <c r="M99" s="48"/>
    </row>
    <row r="100" spans="2:13" ht="30" customHeight="1" thickBot="1" x14ac:dyDescent="0.3">
      <c r="B100" s="47"/>
      <c r="C100" s="188" t="s">
        <v>129</v>
      </c>
      <c r="D100" s="227"/>
      <c r="E100" s="52"/>
      <c r="F100" s="52"/>
      <c r="G100" s="51"/>
      <c r="H100" s="51"/>
      <c r="I100" s="52"/>
      <c r="J100" s="14"/>
      <c r="K100" s="52"/>
      <c r="L100" s="141">
        <f>L99</f>
        <v>8550</v>
      </c>
      <c r="M100" s="53"/>
    </row>
    <row r="101" spans="2:13" ht="15.75" thickBot="1" x14ac:dyDescent="0.3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</row>
    <row r="102" spans="2:13" x14ac:dyDescent="0.25">
      <c r="B102" s="612"/>
      <c r="C102" s="613"/>
      <c r="D102" s="618" t="s">
        <v>0</v>
      </c>
      <c r="E102" s="618"/>
      <c r="F102" s="618"/>
      <c r="G102" s="618"/>
      <c r="H102" s="618"/>
      <c r="I102" s="618"/>
      <c r="J102" s="618"/>
      <c r="K102" s="618"/>
      <c r="L102" s="618"/>
      <c r="M102" s="619"/>
    </row>
    <row r="103" spans="2:13" x14ac:dyDescent="0.25">
      <c r="B103" s="614"/>
      <c r="C103" s="615"/>
      <c r="D103" s="620"/>
      <c r="E103" s="620"/>
      <c r="F103" s="620"/>
      <c r="G103" s="620"/>
      <c r="H103" s="620"/>
      <c r="I103" s="620"/>
      <c r="J103" s="620"/>
      <c r="K103" s="620"/>
      <c r="L103" s="620"/>
      <c r="M103" s="621"/>
    </row>
    <row r="104" spans="2:13" x14ac:dyDescent="0.25">
      <c r="B104" s="614"/>
      <c r="C104" s="615"/>
      <c r="D104" s="610" t="s">
        <v>128</v>
      </c>
      <c r="E104" s="610"/>
      <c r="F104" s="610"/>
      <c r="G104" s="610"/>
      <c r="H104" s="610"/>
      <c r="I104" s="610"/>
      <c r="J104" s="610"/>
      <c r="K104" s="610"/>
      <c r="L104" s="610"/>
      <c r="M104" s="611"/>
    </row>
    <row r="105" spans="2:13" ht="49.5" customHeight="1" thickBot="1" x14ac:dyDescent="0.3">
      <c r="B105" s="616"/>
      <c r="C105" s="617"/>
      <c r="D105" s="598"/>
      <c r="E105" s="598"/>
      <c r="F105" s="598"/>
      <c r="G105" s="598"/>
      <c r="H105" s="598"/>
      <c r="I105" s="598"/>
      <c r="J105" s="598"/>
      <c r="K105" s="598"/>
      <c r="L105" s="598"/>
      <c r="M105" s="599"/>
    </row>
    <row r="106" spans="2:13" x14ac:dyDescent="0.25">
      <c r="B106" s="626" t="s">
        <v>2</v>
      </c>
      <c r="C106" s="627"/>
      <c r="D106" s="630" t="s">
        <v>60</v>
      </c>
      <c r="E106" s="631"/>
      <c r="F106" s="631"/>
      <c r="G106" s="631"/>
      <c r="H106" s="631"/>
      <c r="I106" s="631"/>
      <c r="J106" s="631"/>
      <c r="K106" s="631"/>
      <c r="L106" s="631"/>
      <c r="M106" s="632"/>
    </row>
    <row r="107" spans="2:13" ht="15.75" thickBot="1" x14ac:dyDescent="0.3">
      <c r="B107" s="628"/>
      <c r="C107" s="629"/>
      <c r="D107" s="633"/>
      <c r="E107" s="624"/>
      <c r="F107" s="624"/>
      <c r="G107" s="624"/>
      <c r="H107" s="624"/>
      <c r="I107" s="624"/>
      <c r="J107" s="624"/>
      <c r="K107" s="624"/>
      <c r="L107" s="624"/>
      <c r="M107" s="625"/>
    </row>
    <row r="108" spans="2:13" ht="45.75" thickBot="1" x14ac:dyDescent="0.3">
      <c r="B108" s="174" t="s">
        <v>11</v>
      </c>
      <c r="C108" s="47" t="s">
        <v>4</v>
      </c>
      <c r="D108" s="61" t="s">
        <v>13</v>
      </c>
      <c r="E108" s="73" t="s">
        <v>28</v>
      </c>
      <c r="F108" s="74" t="s">
        <v>5</v>
      </c>
      <c r="G108" s="136" t="s">
        <v>6</v>
      </c>
      <c r="H108" s="6" t="s">
        <v>7</v>
      </c>
      <c r="I108" s="79" t="s">
        <v>89</v>
      </c>
      <c r="J108" s="160" t="s">
        <v>8</v>
      </c>
      <c r="K108" s="161" t="s">
        <v>105</v>
      </c>
      <c r="L108" s="74" t="s">
        <v>9</v>
      </c>
      <c r="M108" s="61" t="s">
        <v>10</v>
      </c>
    </row>
    <row r="109" spans="2:13" ht="27" thickBot="1" x14ac:dyDescent="0.3">
      <c r="B109" s="55">
        <v>27</v>
      </c>
      <c r="C109" s="115" t="s">
        <v>61</v>
      </c>
      <c r="D109" s="190" t="s">
        <v>62</v>
      </c>
      <c r="E109" s="58">
        <v>325.73</v>
      </c>
      <c r="F109" s="59">
        <v>4886</v>
      </c>
      <c r="G109" s="60">
        <v>15</v>
      </c>
      <c r="H109" s="60"/>
      <c r="I109" s="59"/>
      <c r="J109" s="13"/>
      <c r="K109" s="58"/>
      <c r="L109" s="218">
        <f>F109+I109+K109</f>
        <v>4886</v>
      </c>
      <c r="M109" s="57"/>
    </row>
    <row r="110" spans="2:13" ht="30.75" thickBot="1" x14ac:dyDescent="0.3">
      <c r="B110" s="61">
        <v>28</v>
      </c>
      <c r="C110" s="116" t="s">
        <v>63</v>
      </c>
      <c r="D110" s="76" t="s">
        <v>64</v>
      </c>
      <c r="E110" s="50">
        <v>232.53</v>
      </c>
      <c r="F110" s="52">
        <v>3488</v>
      </c>
      <c r="G110" s="62">
        <v>15</v>
      </c>
      <c r="H110" s="62"/>
      <c r="I110" s="52"/>
      <c r="J110" s="50"/>
      <c r="K110" s="50"/>
      <c r="L110" s="219">
        <f>F110+I110+K110</f>
        <v>3488</v>
      </c>
      <c r="M110" s="48"/>
    </row>
    <row r="111" spans="2:13" ht="30.75" thickBot="1" x14ac:dyDescent="0.3">
      <c r="B111" s="47">
        <v>29</v>
      </c>
      <c r="C111" s="103" t="s">
        <v>132</v>
      </c>
      <c r="D111" s="76" t="s">
        <v>64</v>
      </c>
      <c r="E111" s="50">
        <v>232.53</v>
      </c>
      <c r="F111" s="52">
        <v>3488</v>
      </c>
      <c r="G111" s="62">
        <v>15</v>
      </c>
      <c r="H111" s="51"/>
      <c r="I111" s="50"/>
      <c r="J111" s="52"/>
      <c r="K111" s="50"/>
      <c r="L111" s="219">
        <f>F111+I111+K111</f>
        <v>3488</v>
      </c>
      <c r="M111" s="48"/>
    </row>
    <row r="112" spans="2:13" ht="30" customHeight="1" thickBot="1" x14ac:dyDescent="0.3">
      <c r="B112" s="47"/>
      <c r="C112" s="103" t="s">
        <v>129</v>
      </c>
      <c r="D112" s="227"/>
      <c r="E112" s="52"/>
      <c r="F112" s="52"/>
      <c r="G112" s="51"/>
      <c r="H112" s="51"/>
      <c r="I112" s="52"/>
      <c r="J112" s="52"/>
      <c r="K112" s="52"/>
      <c r="L112" s="141">
        <f>L109+L110+L111</f>
        <v>11862</v>
      </c>
      <c r="M112" s="53"/>
    </row>
    <row r="113" spans="2:13" ht="15.75" thickBot="1" x14ac:dyDescent="0.3"/>
    <row r="114" spans="2:13" x14ac:dyDescent="0.25">
      <c r="B114" s="600"/>
      <c r="C114" s="601"/>
      <c r="D114" s="606" t="s">
        <v>0</v>
      </c>
      <c r="E114" s="606"/>
      <c r="F114" s="606"/>
      <c r="G114" s="606"/>
      <c r="H114" s="606"/>
      <c r="I114" s="606"/>
      <c r="J114" s="606"/>
      <c r="K114" s="606"/>
      <c r="L114" s="606"/>
      <c r="M114" s="607"/>
    </row>
    <row r="115" spans="2:13" x14ac:dyDescent="0.25">
      <c r="B115" s="602"/>
      <c r="C115" s="603"/>
      <c r="D115" s="608"/>
      <c r="E115" s="608"/>
      <c r="F115" s="608"/>
      <c r="G115" s="608"/>
      <c r="H115" s="608"/>
      <c r="I115" s="608"/>
      <c r="J115" s="608"/>
      <c r="K115" s="608"/>
      <c r="L115" s="608"/>
      <c r="M115" s="609"/>
    </row>
    <row r="116" spans="2:13" x14ac:dyDescent="0.25">
      <c r="B116" s="602"/>
      <c r="C116" s="603"/>
      <c r="D116" s="610" t="s">
        <v>128</v>
      </c>
      <c r="E116" s="610"/>
      <c r="F116" s="610"/>
      <c r="G116" s="610"/>
      <c r="H116" s="610"/>
      <c r="I116" s="610"/>
      <c r="J116" s="610"/>
      <c r="K116" s="610"/>
      <c r="L116" s="610"/>
      <c r="M116" s="611"/>
    </row>
    <row r="117" spans="2:13" ht="46.5" customHeight="1" thickBot="1" x14ac:dyDescent="0.3">
      <c r="B117" s="604"/>
      <c r="C117" s="605"/>
      <c r="D117" s="598"/>
      <c r="E117" s="598"/>
      <c r="F117" s="598"/>
      <c r="G117" s="598"/>
      <c r="H117" s="598"/>
      <c r="I117" s="598"/>
      <c r="J117" s="598"/>
      <c r="K117" s="598"/>
      <c r="L117" s="598"/>
      <c r="M117" s="599"/>
    </row>
    <row r="118" spans="2:13" x14ac:dyDescent="0.25">
      <c r="B118" s="590" t="s">
        <v>2</v>
      </c>
      <c r="C118" s="591"/>
      <c r="D118" s="594" t="s">
        <v>65</v>
      </c>
      <c r="E118" s="595"/>
      <c r="F118" s="595"/>
      <c r="G118" s="595"/>
      <c r="H118" s="595"/>
      <c r="I118" s="595"/>
      <c r="J118" s="595"/>
      <c r="K118" s="595"/>
      <c r="L118" s="595"/>
      <c r="M118" s="596"/>
    </row>
    <row r="119" spans="2:13" ht="15.75" thickBot="1" x14ac:dyDescent="0.3">
      <c r="B119" s="592"/>
      <c r="C119" s="593"/>
      <c r="D119" s="597"/>
      <c r="E119" s="598"/>
      <c r="F119" s="598"/>
      <c r="G119" s="598"/>
      <c r="H119" s="598"/>
      <c r="I119" s="598"/>
      <c r="J119" s="598"/>
      <c r="K119" s="598"/>
      <c r="L119" s="598"/>
      <c r="M119" s="599"/>
    </row>
    <row r="120" spans="2:13" ht="45.75" thickBot="1" x14ac:dyDescent="0.3">
      <c r="B120" s="176" t="s">
        <v>11</v>
      </c>
      <c r="C120" s="17" t="s">
        <v>4</v>
      </c>
      <c r="D120" s="18" t="s">
        <v>13</v>
      </c>
      <c r="E120" s="21" t="s">
        <v>28</v>
      </c>
      <c r="F120" s="19" t="s">
        <v>5</v>
      </c>
      <c r="G120" s="106" t="s">
        <v>6</v>
      </c>
      <c r="H120" s="6" t="s">
        <v>7</v>
      </c>
      <c r="I120" s="21" t="s">
        <v>89</v>
      </c>
      <c r="J120" s="96" t="s">
        <v>8</v>
      </c>
      <c r="K120" s="161" t="s">
        <v>105</v>
      </c>
      <c r="L120" s="19" t="s">
        <v>9</v>
      </c>
      <c r="M120" s="18" t="s">
        <v>10</v>
      </c>
    </row>
    <row r="121" spans="2:13" ht="30.75" thickBot="1" x14ac:dyDescent="0.3">
      <c r="B121" s="55">
        <v>30</v>
      </c>
      <c r="C121" s="115" t="s">
        <v>66</v>
      </c>
      <c r="D121" s="147" t="s">
        <v>67</v>
      </c>
      <c r="E121" s="58">
        <v>315.07</v>
      </c>
      <c r="F121" s="59">
        <v>4726</v>
      </c>
      <c r="G121" s="60">
        <v>15</v>
      </c>
      <c r="H121" s="60"/>
      <c r="I121" s="59"/>
      <c r="J121" s="166"/>
      <c r="K121" s="58"/>
      <c r="L121" s="59">
        <f>F121+I121+K121</f>
        <v>4726</v>
      </c>
      <c r="M121" s="58"/>
    </row>
    <row r="122" spans="2:13" ht="30.75" thickBot="1" x14ac:dyDescent="0.3">
      <c r="B122" s="61">
        <v>31</v>
      </c>
      <c r="C122" s="116" t="s">
        <v>68</v>
      </c>
      <c r="D122" s="76" t="s">
        <v>67</v>
      </c>
      <c r="E122" s="50">
        <v>315.07</v>
      </c>
      <c r="F122" s="52">
        <v>4726</v>
      </c>
      <c r="G122" s="62">
        <v>13</v>
      </c>
      <c r="H122" s="62"/>
      <c r="I122" s="52"/>
      <c r="J122" s="171"/>
      <c r="K122" s="50"/>
      <c r="L122" s="52">
        <v>4096</v>
      </c>
      <c r="M122" s="50"/>
    </row>
    <row r="123" spans="2:13" ht="30" customHeight="1" thickBot="1" x14ac:dyDescent="0.35">
      <c r="B123" s="133"/>
      <c r="C123" s="134" t="s">
        <v>129</v>
      </c>
      <c r="D123" s="647"/>
      <c r="E123" s="648"/>
      <c r="F123" s="648"/>
      <c r="G123" s="648"/>
      <c r="H123" s="648"/>
      <c r="I123" s="648"/>
      <c r="J123" s="648"/>
      <c r="K123" s="649"/>
      <c r="L123" s="135">
        <f>L121+L122</f>
        <v>8822</v>
      </c>
      <c r="M123" s="244"/>
    </row>
    <row r="124" spans="2:13" ht="15.75" thickBot="1" x14ac:dyDescent="0.3"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</row>
    <row r="125" spans="2:13" x14ac:dyDescent="0.25">
      <c r="B125" s="612"/>
      <c r="C125" s="613"/>
      <c r="D125" s="618" t="s">
        <v>0</v>
      </c>
      <c r="E125" s="618"/>
      <c r="F125" s="618"/>
      <c r="G125" s="618"/>
      <c r="H125" s="618"/>
      <c r="I125" s="618"/>
      <c r="J125" s="618"/>
      <c r="K125" s="618"/>
      <c r="L125" s="618"/>
      <c r="M125" s="619"/>
    </row>
    <row r="126" spans="2:13" x14ac:dyDescent="0.25">
      <c r="B126" s="614"/>
      <c r="C126" s="615"/>
      <c r="D126" s="620"/>
      <c r="E126" s="620"/>
      <c r="F126" s="620"/>
      <c r="G126" s="620"/>
      <c r="H126" s="620"/>
      <c r="I126" s="620"/>
      <c r="J126" s="620"/>
      <c r="K126" s="620"/>
      <c r="L126" s="620"/>
      <c r="M126" s="621"/>
    </row>
    <row r="127" spans="2:13" x14ac:dyDescent="0.25">
      <c r="B127" s="614"/>
      <c r="C127" s="615"/>
      <c r="D127" s="610" t="s">
        <v>128</v>
      </c>
      <c r="E127" s="610"/>
      <c r="F127" s="610"/>
      <c r="G127" s="610"/>
      <c r="H127" s="610"/>
      <c r="I127" s="610"/>
      <c r="J127" s="610"/>
      <c r="K127" s="610"/>
      <c r="L127" s="610"/>
      <c r="M127" s="611"/>
    </row>
    <row r="128" spans="2:13" ht="50.25" customHeight="1" thickBot="1" x14ac:dyDescent="0.3">
      <c r="B128" s="616"/>
      <c r="C128" s="617"/>
      <c r="D128" s="598"/>
      <c r="E128" s="598"/>
      <c r="F128" s="598"/>
      <c r="G128" s="598"/>
      <c r="H128" s="598"/>
      <c r="I128" s="598"/>
      <c r="J128" s="598"/>
      <c r="K128" s="598"/>
      <c r="L128" s="598"/>
      <c r="M128" s="599"/>
    </row>
    <row r="129" spans="2:13" x14ac:dyDescent="0.25">
      <c r="B129" s="626" t="s">
        <v>2</v>
      </c>
      <c r="C129" s="627"/>
      <c r="D129" s="630" t="s">
        <v>69</v>
      </c>
      <c r="E129" s="631"/>
      <c r="F129" s="631"/>
      <c r="G129" s="631"/>
      <c r="H129" s="631"/>
      <c r="I129" s="631"/>
      <c r="J129" s="631"/>
      <c r="K129" s="631"/>
      <c r="L129" s="631"/>
      <c r="M129" s="632"/>
    </row>
    <row r="130" spans="2:13" ht="15.75" thickBot="1" x14ac:dyDescent="0.3">
      <c r="B130" s="628"/>
      <c r="C130" s="629"/>
      <c r="D130" s="633"/>
      <c r="E130" s="624"/>
      <c r="F130" s="624"/>
      <c r="G130" s="624"/>
      <c r="H130" s="624"/>
      <c r="I130" s="624"/>
      <c r="J130" s="624"/>
      <c r="K130" s="624"/>
      <c r="L130" s="624"/>
      <c r="M130" s="625"/>
    </row>
    <row r="131" spans="2:13" ht="45.75" thickBot="1" x14ac:dyDescent="0.3">
      <c r="B131" s="174" t="s">
        <v>11</v>
      </c>
      <c r="C131" s="47" t="s">
        <v>4</v>
      </c>
      <c r="D131" s="61" t="s">
        <v>13</v>
      </c>
      <c r="E131" s="73" t="s">
        <v>28</v>
      </c>
      <c r="F131" s="74" t="s">
        <v>5</v>
      </c>
      <c r="G131" s="136" t="s">
        <v>6</v>
      </c>
      <c r="H131" s="6" t="s">
        <v>7</v>
      </c>
      <c r="I131" s="79" t="s">
        <v>89</v>
      </c>
      <c r="J131" s="160" t="s">
        <v>8</v>
      </c>
      <c r="K131" s="161" t="s">
        <v>105</v>
      </c>
      <c r="L131" s="74" t="s">
        <v>9</v>
      </c>
      <c r="M131" s="61" t="s">
        <v>10</v>
      </c>
    </row>
    <row r="132" spans="2:13" ht="30" customHeight="1" thickBot="1" x14ac:dyDescent="0.3">
      <c r="B132" s="55">
        <v>32</v>
      </c>
      <c r="C132" s="185" t="s">
        <v>70</v>
      </c>
      <c r="D132" s="147" t="s">
        <v>71</v>
      </c>
      <c r="E132" s="58">
        <v>304</v>
      </c>
      <c r="F132" s="59">
        <v>4560</v>
      </c>
      <c r="G132" s="60">
        <v>15</v>
      </c>
      <c r="H132" s="60"/>
      <c r="I132" s="59"/>
      <c r="J132" s="13"/>
      <c r="K132" s="58"/>
      <c r="L132" s="59">
        <f>F132+I132+K132</f>
        <v>4560</v>
      </c>
      <c r="M132" s="57"/>
    </row>
    <row r="133" spans="2:13" ht="30" customHeight="1" thickBot="1" x14ac:dyDescent="0.3">
      <c r="B133" s="61">
        <v>33</v>
      </c>
      <c r="C133" s="162" t="s">
        <v>72</v>
      </c>
      <c r="D133" s="48" t="s">
        <v>73</v>
      </c>
      <c r="E133" s="50">
        <v>484.5</v>
      </c>
      <c r="F133" s="52">
        <v>7268</v>
      </c>
      <c r="G133" s="62">
        <v>15</v>
      </c>
      <c r="H133" s="62"/>
      <c r="I133" s="52"/>
      <c r="J133" s="50"/>
      <c r="K133" s="50"/>
      <c r="L133" s="52">
        <f>F133+I133+K133</f>
        <v>7268</v>
      </c>
      <c r="M133" s="48"/>
    </row>
    <row r="134" spans="2:13" ht="30" customHeight="1" thickBot="1" x14ac:dyDescent="0.3">
      <c r="B134" s="61">
        <v>34</v>
      </c>
      <c r="C134" s="162" t="s">
        <v>74</v>
      </c>
      <c r="D134" s="48" t="s">
        <v>73</v>
      </c>
      <c r="E134" s="50">
        <v>484.5</v>
      </c>
      <c r="F134" s="52">
        <v>7268</v>
      </c>
      <c r="G134" s="62">
        <v>15</v>
      </c>
      <c r="H134" s="62"/>
      <c r="I134" s="52"/>
      <c r="J134" s="50"/>
      <c r="K134" s="50"/>
      <c r="L134" s="52">
        <f>F134+I134+K134</f>
        <v>7268</v>
      </c>
      <c r="M134" s="48"/>
    </row>
    <row r="135" spans="2:13" ht="30" customHeight="1" thickBot="1" x14ac:dyDescent="0.3">
      <c r="B135" s="61">
        <v>35</v>
      </c>
      <c r="C135" s="173" t="s">
        <v>111</v>
      </c>
      <c r="D135" s="191" t="s">
        <v>112</v>
      </c>
      <c r="E135" s="50"/>
      <c r="F135" s="50">
        <v>2400</v>
      </c>
      <c r="G135" s="62">
        <v>2</v>
      </c>
      <c r="H135" s="62"/>
      <c r="I135" s="50"/>
      <c r="J135" s="50"/>
      <c r="K135" s="50"/>
      <c r="L135" s="50">
        <f>F135+I135+K135</f>
        <v>2400</v>
      </c>
      <c r="M135" s="48"/>
    </row>
    <row r="136" spans="2:13" ht="30" customHeight="1" thickBot="1" x14ac:dyDescent="0.3">
      <c r="B136" s="61">
        <v>36</v>
      </c>
      <c r="C136" s="173" t="s">
        <v>113</v>
      </c>
      <c r="D136" s="192" t="s">
        <v>114</v>
      </c>
      <c r="E136" s="50"/>
      <c r="F136" s="50">
        <v>1500</v>
      </c>
      <c r="G136" s="62">
        <v>2</v>
      </c>
      <c r="H136" s="62"/>
      <c r="I136" s="50"/>
      <c r="J136" s="50"/>
      <c r="K136" s="50"/>
      <c r="L136" s="50">
        <f>F136+I136+K136</f>
        <v>1500</v>
      </c>
      <c r="M136" s="48"/>
    </row>
    <row r="137" spans="2:13" ht="30" customHeight="1" thickBot="1" x14ac:dyDescent="0.3">
      <c r="B137" s="47"/>
      <c r="C137" s="173" t="s">
        <v>129</v>
      </c>
      <c r="D137" s="650"/>
      <c r="E137" s="651"/>
      <c r="F137" s="651"/>
      <c r="G137" s="651"/>
      <c r="H137" s="651"/>
      <c r="I137" s="651"/>
      <c r="J137" s="651"/>
      <c r="K137" s="652"/>
      <c r="L137" s="141">
        <f>L132+L133+L134+L135+L136</f>
        <v>22996</v>
      </c>
      <c r="M137" s="53"/>
    </row>
    <row r="138" spans="2:13" ht="15.75" thickBot="1" x14ac:dyDescent="0.3"/>
    <row r="139" spans="2:13" x14ac:dyDescent="0.25">
      <c r="B139" s="600"/>
      <c r="C139" s="601"/>
      <c r="D139" s="606" t="s">
        <v>0</v>
      </c>
      <c r="E139" s="606"/>
      <c r="F139" s="606"/>
      <c r="G139" s="606"/>
      <c r="H139" s="606"/>
      <c r="I139" s="606"/>
      <c r="J139" s="606"/>
      <c r="K139" s="606"/>
      <c r="L139" s="606"/>
      <c r="M139" s="607"/>
    </row>
    <row r="140" spans="2:13" x14ac:dyDescent="0.25">
      <c r="B140" s="602"/>
      <c r="C140" s="603"/>
      <c r="D140" s="608"/>
      <c r="E140" s="608"/>
      <c r="F140" s="608"/>
      <c r="G140" s="608"/>
      <c r="H140" s="608"/>
      <c r="I140" s="608"/>
      <c r="J140" s="608"/>
      <c r="K140" s="608"/>
      <c r="L140" s="608"/>
      <c r="M140" s="609"/>
    </row>
    <row r="141" spans="2:13" x14ac:dyDescent="0.25">
      <c r="B141" s="602"/>
      <c r="C141" s="603"/>
      <c r="D141" s="610" t="s">
        <v>128</v>
      </c>
      <c r="E141" s="610"/>
      <c r="F141" s="610"/>
      <c r="G141" s="610"/>
      <c r="H141" s="610"/>
      <c r="I141" s="610"/>
      <c r="J141" s="610"/>
      <c r="K141" s="610"/>
      <c r="L141" s="610"/>
      <c r="M141" s="611"/>
    </row>
    <row r="142" spans="2:13" ht="45.75" customHeight="1" thickBot="1" x14ac:dyDescent="0.3">
      <c r="B142" s="604"/>
      <c r="C142" s="605"/>
      <c r="D142" s="598"/>
      <c r="E142" s="598"/>
      <c r="F142" s="598"/>
      <c r="G142" s="598"/>
      <c r="H142" s="598"/>
      <c r="I142" s="598"/>
      <c r="J142" s="598"/>
      <c r="K142" s="598"/>
      <c r="L142" s="598"/>
      <c r="M142" s="599"/>
    </row>
    <row r="143" spans="2:13" x14ac:dyDescent="0.25">
      <c r="B143" s="590" t="s">
        <v>2</v>
      </c>
      <c r="C143" s="591"/>
      <c r="D143" s="594" t="s">
        <v>79</v>
      </c>
      <c r="E143" s="595"/>
      <c r="F143" s="595"/>
      <c r="G143" s="595"/>
      <c r="H143" s="595"/>
      <c r="I143" s="595"/>
      <c r="J143" s="595"/>
      <c r="K143" s="595"/>
      <c r="L143" s="595"/>
      <c r="M143" s="596"/>
    </row>
    <row r="144" spans="2:13" ht="15.75" thickBot="1" x14ac:dyDescent="0.3">
      <c r="B144" s="592"/>
      <c r="C144" s="593"/>
      <c r="D144" s="597"/>
      <c r="E144" s="598"/>
      <c r="F144" s="598"/>
      <c r="G144" s="598"/>
      <c r="H144" s="598"/>
      <c r="I144" s="598"/>
      <c r="J144" s="598"/>
      <c r="K144" s="598"/>
      <c r="L144" s="598"/>
      <c r="M144" s="599"/>
    </row>
    <row r="145" spans="2:13" ht="45.75" thickBot="1" x14ac:dyDescent="0.3">
      <c r="B145" s="176" t="s">
        <v>11</v>
      </c>
      <c r="C145" s="17" t="s">
        <v>4</v>
      </c>
      <c r="D145" s="18" t="s">
        <v>13</v>
      </c>
      <c r="E145" s="21" t="s">
        <v>28</v>
      </c>
      <c r="F145" s="19" t="s">
        <v>5</v>
      </c>
      <c r="G145" s="106" t="s">
        <v>6</v>
      </c>
      <c r="H145" s="6" t="s">
        <v>7</v>
      </c>
      <c r="I145" s="79" t="s">
        <v>89</v>
      </c>
      <c r="J145" s="160" t="s">
        <v>8</v>
      </c>
      <c r="K145" s="161" t="s">
        <v>105</v>
      </c>
      <c r="L145" s="19" t="s">
        <v>9</v>
      </c>
      <c r="M145" s="18" t="s">
        <v>10</v>
      </c>
    </row>
    <row r="146" spans="2:13" ht="25.5" thickBot="1" x14ac:dyDescent="0.3">
      <c r="B146" s="18">
        <v>37</v>
      </c>
      <c r="C146" s="193" t="s">
        <v>75</v>
      </c>
      <c r="D146" s="194" t="s">
        <v>80</v>
      </c>
      <c r="E146" s="50">
        <v>322.8</v>
      </c>
      <c r="F146" s="52">
        <v>4842</v>
      </c>
      <c r="G146" s="62">
        <v>15</v>
      </c>
      <c r="H146" s="62"/>
      <c r="I146" s="52"/>
      <c r="J146" s="13"/>
      <c r="K146" s="50"/>
      <c r="L146" s="219">
        <f>F146+I146+K146</f>
        <v>4842</v>
      </c>
      <c r="M146" s="48"/>
    </row>
    <row r="147" spans="2:13" ht="30" customHeight="1" thickBot="1" x14ac:dyDescent="0.3">
      <c r="B147" s="95"/>
      <c r="C147" s="97" t="s">
        <v>129</v>
      </c>
      <c r="D147" s="638"/>
      <c r="E147" s="639"/>
      <c r="F147" s="639"/>
      <c r="G147" s="639"/>
      <c r="H147" s="639"/>
      <c r="I147" s="639"/>
      <c r="J147" s="639"/>
      <c r="K147" s="640"/>
      <c r="L147" s="99">
        <f>L146</f>
        <v>4842</v>
      </c>
      <c r="M147" s="3"/>
    </row>
    <row r="148" spans="2:13" ht="15.75" thickBot="1" x14ac:dyDescent="0.3"/>
    <row r="149" spans="2:13" x14ac:dyDescent="0.25">
      <c r="B149" s="600"/>
      <c r="C149" s="601"/>
      <c r="D149" s="606" t="s">
        <v>0</v>
      </c>
      <c r="E149" s="606"/>
      <c r="F149" s="606"/>
      <c r="G149" s="606"/>
      <c r="H149" s="606"/>
      <c r="I149" s="606"/>
      <c r="J149" s="606"/>
      <c r="K149" s="606"/>
      <c r="L149" s="606"/>
      <c r="M149" s="607"/>
    </row>
    <row r="150" spans="2:13" x14ac:dyDescent="0.25">
      <c r="B150" s="602"/>
      <c r="C150" s="603"/>
      <c r="D150" s="608"/>
      <c r="E150" s="608"/>
      <c r="F150" s="608"/>
      <c r="G150" s="608"/>
      <c r="H150" s="608"/>
      <c r="I150" s="608"/>
      <c r="J150" s="608"/>
      <c r="K150" s="608"/>
      <c r="L150" s="608"/>
      <c r="M150" s="609"/>
    </row>
    <row r="151" spans="2:13" x14ac:dyDescent="0.25">
      <c r="B151" s="602"/>
      <c r="C151" s="603"/>
      <c r="D151" s="610" t="s">
        <v>128</v>
      </c>
      <c r="E151" s="610"/>
      <c r="F151" s="610"/>
      <c r="G151" s="610"/>
      <c r="H151" s="610"/>
      <c r="I151" s="610"/>
      <c r="J151" s="610"/>
      <c r="K151" s="610"/>
      <c r="L151" s="610"/>
      <c r="M151" s="611"/>
    </row>
    <row r="152" spans="2:13" ht="49.5" customHeight="1" thickBot="1" x14ac:dyDescent="0.3">
      <c r="B152" s="604"/>
      <c r="C152" s="605"/>
      <c r="D152" s="598"/>
      <c r="E152" s="598"/>
      <c r="F152" s="598"/>
      <c r="G152" s="598"/>
      <c r="H152" s="598"/>
      <c r="I152" s="598"/>
      <c r="J152" s="598"/>
      <c r="K152" s="598"/>
      <c r="L152" s="598"/>
      <c r="M152" s="599"/>
    </row>
    <row r="153" spans="2:13" x14ac:dyDescent="0.25">
      <c r="B153" s="590" t="s">
        <v>2</v>
      </c>
      <c r="C153" s="591"/>
      <c r="D153" s="594" t="s">
        <v>76</v>
      </c>
      <c r="E153" s="595"/>
      <c r="F153" s="595"/>
      <c r="G153" s="595"/>
      <c r="H153" s="595"/>
      <c r="I153" s="595"/>
      <c r="J153" s="595"/>
      <c r="K153" s="595"/>
      <c r="L153" s="595"/>
      <c r="M153" s="596"/>
    </row>
    <row r="154" spans="2:13" ht="15.75" thickBot="1" x14ac:dyDescent="0.3">
      <c r="B154" s="592"/>
      <c r="C154" s="593"/>
      <c r="D154" s="597"/>
      <c r="E154" s="598"/>
      <c r="F154" s="598"/>
      <c r="G154" s="598"/>
      <c r="H154" s="598"/>
      <c r="I154" s="598"/>
      <c r="J154" s="598"/>
      <c r="K154" s="598"/>
      <c r="L154" s="598"/>
      <c r="M154" s="599"/>
    </row>
    <row r="155" spans="2:13" ht="45.75" thickBot="1" x14ac:dyDescent="0.3">
      <c r="B155" s="176" t="s">
        <v>11</v>
      </c>
      <c r="C155" s="17" t="s">
        <v>4</v>
      </c>
      <c r="D155" s="18" t="s">
        <v>13</v>
      </c>
      <c r="E155" s="21" t="s">
        <v>28</v>
      </c>
      <c r="F155" s="19" t="s">
        <v>5</v>
      </c>
      <c r="G155" s="106" t="s">
        <v>6</v>
      </c>
      <c r="H155" s="6" t="s">
        <v>7</v>
      </c>
      <c r="I155" s="79" t="s">
        <v>89</v>
      </c>
      <c r="J155" s="160" t="s">
        <v>8</v>
      </c>
      <c r="K155" s="161" t="s">
        <v>105</v>
      </c>
      <c r="L155" s="19" t="s">
        <v>9</v>
      </c>
      <c r="M155" s="18" t="s">
        <v>10</v>
      </c>
    </row>
    <row r="156" spans="2:13" ht="30.75" thickBot="1" x14ac:dyDescent="0.3">
      <c r="B156" s="61">
        <v>38</v>
      </c>
      <c r="C156" s="195" t="s">
        <v>77</v>
      </c>
      <c r="D156" s="76" t="s">
        <v>76</v>
      </c>
      <c r="E156" s="50">
        <v>403</v>
      </c>
      <c r="F156" s="52">
        <v>6045</v>
      </c>
      <c r="G156" s="62">
        <v>15</v>
      </c>
      <c r="H156" s="62"/>
      <c r="I156" s="52"/>
      <c r="J156" s="13"/>
      <c r="K156" s="50"/>
      <c r="L156" s="219">
        <f>F156+I156+K156</f>
        <v>6045</v>
      </c>
      <c r="M156" s="48"/>
    </row>
    <row r="157" spans="2:13" ht="30" customHeight="1" thickBot="1" x14ac:dyDescent="0.3">
      <c r="B157" s="95"/>
      <c r="C157" s="97" t="s">
        <v>131</v>
      </c>
      <c r="D157" s="638"/>
      <c r="E157" s="639"/>
      <c r="F157" s="639"/>
      <c r="G157" s="639"/>
      <c r="H157" s="639"/>
      <c r="I157" s="639"/>
      <c r="J157" s="639"/>
      <c r="K157" s="640"/>
      <c r="L157" s="99">
        <f>L156</f>
        <v>6045</v>
      </c>
      <c r="M157" s="3"/>
    </row>
    <row r="158" spans="2:13" ht="15.75" thickBot="1" x14ac:dyDescent="0.3"/>
    <row r="159" spans="2:13" x14ac:dyDescent="0.25">
      <c r="B159" s="600"/>
      <c r="C159" s="601"/>
      <c r="D159" s="606" t="s">
        <v>0</v>
      </c>
      <c r="E159" s="606"/>
      <c r="F159" s="606"/>
      <c r="G159" s="606"/>
      <c r="H159" s="606"/>
      <c r="I159" s="606"/>
      <c r="J159" s="606"/>
      <c r="K159" s="606"/>
      <c r="L159" s="606"/>
      <c r="M159" s="607"/>
    </row>
    <row r="160" spans="2:13" x14ac:dyDescent="0.25">
      <c r="B160" s="602"/>
      <c r="C160" s="603"/>
      <c r="D160" s="608"/>
      <c r="E160" s="608"/>
      <c r="F160" s="608"/>
      <c r="G160" s="608"/>
      <c r="H160" s="608"/>
      <c r="I160" s="608"/>
      <c r="J160" s="608"/>
      <c r="K160" s="608"/>
      <c r="L160" s="608"/>
      <c r="M160" s="609"/>
    </row>
    <row r="161" spans="2:13" x14ac:dyDescent="0.25">
      <c r="B161" s="602"/>
      <c r="C161" s="603"/>
      <c r="D161" s="610" t="s">
        <v>128</v>
      </c>
      <c r="E161" s="610"/>
      <c r="F161" s="610"/>
      <c r="G161" s="610"/>
      <c r="H161" s="610"/>
      <c r="I161" s="610"/>
      <c r="J161" s="610"/>
      <c r="K161" s="610"/>
      <c r="L161" s="610"/>
      <c r="M161" s="611"/>
    </row>
    <row r="162" spans="2:13" ht="48.75" customHeight="1" thickBot="1" x14ac:dyDescent="0.3">
      <c r="B162" s="604"/>
      <c r="C162" s="605"/>
      <c r="D162" s="598"/>
      <c r="E162" s="598"/>
      <c r="F162" s="598"/>
      <c r="G162" s="598"/>
      <c r="H162" s="598"/>
      <c r="I162" s="598"/>
      <c r="J162" s="598"/>
      <c r="K162" s="598"/>
      <c r="L162" s="598"/>
      <c r="M162" s="599"/>
    </row>
    <row r="163" spans="2:13" x14ac:dyDescent="0.25">
      <c r="B163" s="590" t="s">
        <v>2</v>
      </c>
      <c r="C163" s="591"/>
      <c r="D163" s="594" t="s">
        <v>78</v>
      </c>
      <c r="E163" s="595"/>
      <c r="F163" s="595"/>
      <c r="G163" s="595"/>
      <c r="H163" s="595"/>
      <c r="I163" s="595"/>
      <c r="J163" s="595"/>
      <c r="K163" s="595"/>
      <c r="L163" s="595"/>
      <c r="M163" s="596"/>
    </row>
    <row r="164" spans="2:13" ht="15.75" thickBot="1" x14ac:dyDescent="0.3">
      <c r="B164" s="592"/>
      <c r="C164" s="593"/>
      <c r="D164" s="597"/>
      <c r="E164" s="598"/>
      <c r="F164" s="598"/>
      <c r="G164" s="598"/>
      <c r="H164" s="598"/>
      <c r="I164" s="598"/>
      <c r="J164" s="598"/>
      <c r="K164" s="598"/>
      <c r="L164" s="598"/>
      <c r="M164" s="599"/>
    </row>
    <row r="165" spans="2:13" ht="45.75" thickBot="1" x14ac:dyDescent="0.3">
      <c r="B165" s="175" t="s">
        <v>11</v>
      </c>
      <c r="C165" s="17" t="s">
        <v>4</v>
      </c>
      <c r="D165" s="18" t="s">
        <v>13</v>
      </c>
      <c r="E165" s="21" t="s">
        <v>28</v>
      </c>
      <c r="F165" s="19" t="s">
        <v>5</v>
      </c>
      <c r="G165" s="106" t="s">
        <v>6</v>
      </c>
      <c r="H165" s="6" t="s">
        <v>7</v>
      </c>
      <c r="I165" s="79" t="s">
        <v>89</v>
      </c>
      <c r="J165" s="160" t="s">
        <v>8</v>
      </c>
      <c r="K165" s="161" t="s">
        <v>105</v>
      </c>
      <c r="L165" s="19" t="s">
        <v>9</v>
      </c>
      <c r="M165" s="18" t="s">
        <v>10</v>
      </c>
    </row>
    <row r="166" spans="2:13" ht="30.75" thickBot="1" x14ac:dyDescent="0.3">
      <c r="B166" s="18">
        <v>39</v>
      </c>
      <c r="C166" s="196" t="s">
        <v>81</v>
      </c>
      <c r="D166" s="76" t="s">
        <v>82</v>
      </c>
      <c r="E166" s="177">
        <v>304</v>
      </c>
      <c r="F166" s="52">
        <v>4560</v>
      </c>
      <c r="G166" s="62">
        <v>15</v>
      </c>
      <c r="H166" s="62"/>
      <c r="I166" s="49"/>
      <c r="J166" s="50"/>
      <c r="K166" s="48"/>
      <c r="L166" s="219">
        <f>F166+I166+K166</f>
        <v>4560</v>
      </c>
      <c r="M166" s="48"/>
    </row>
    <row r="167" spans="2:13" ht="30" customHeight="1" thickBot="1" x14ac:dyDescent="0.3">
      <c r="B167" s="95"/>
      <c r="C167" s="97" t="s">
        <v>129</v>
      </c>
      <c r="D167" s="638"/>
      <c r="E167" s="639"/>
      <c r="F167" s="639"/>
      <c r="G167" s="639"/>
      <c r="H167" s="639"/>
      <c r="I167" s="639"/>
      <c r="J167" s="639"/>
      <c r="K167" s="640"/>
      <c r="L167" s="99">
        <f>L166</f>
        <v>4560</v>
      </c>
      <c r="M167" s="3"/>
    </row>
    <row r="168" spans="2:13" ht="15.75" thickBot="1" x14ac:dyDescent="0.3"/>
    <row r="169" spans="2:13" x14ac:dyDescent="0.25">
      <c r="B169" s="600"/>
      <c r="C169" s="601"/>
      <c r="D169" s="606" t="s">
        <v>0</v>
      </c>
      <c r="E169" s="606"/>
      <c r="F169" s="606"/>
      <c r="G169" s="606"/>
      <c r="H169" s="606"/>
      <c r="I169" s="606"/>
      <c r="J169" s="606"/>
      <c r="K169" s="606"/>
      <c r="L169" s="606"/>
      <c r="M169" s="607"/>
    </row>
    <row r="170" spans="2:13" x14ac:dyDescent="0.25">
      <c r="B170" s="602"/>
      <c r="C170" s="603"/>
      <c r="D170" s="608"/>
      <c r="E170" s="608"/>
      <c r="F170" s="608"/>
      <c r="G170" s="608"/>
      <c r="H170" s="608"/>
      <c r="I170" s="608"/>
      <c r="J170" s="608"/>
      <c r="K170" s="608"/>
      <c r="L170" s="608"/>
      <c r="M170" s="609"/>
    </row>
    <row r="171" spans="2:13" x14ac:dyDescent="0.25">
      <c r="B171" s="602"/>
      <c r="C171" s="603"/>
      <c r="D171" s="610" t="s">
        <v>128</v>
      </c>
      <c r="E171" s="610"/>
      <c r="F171" s="610"/>
      <c r="G171" s="610"/>
      <c r="H171" s="610"/>
      <c r="I171" s="610"/>
      <c r="J171" s="610"/>
      <c r="K171" s="610"/>
      <c r="L171" s="610"/>
      <c r="M171" s="611"/>
    </row>
    <row r="172" spans="2:13" ht="54.75" customHeight="1" thickBot="1" x14ac:dyDescent="0.3">
      <c r="B172" s="604"/>
      <c r="C172" s="605"/>
      <c r="D172" s="598"/>
      <c r="E172" s="598"/>
      <c r="F172" s="598"/>
      <c r="G172" s="598"/>
      <c r="H172" s="598"/>
      <c r="I172" s="598"/>
      <c r="J172" s="598"/>
      <c r="K172" s="598"/>
      <c r="L172" s="598"/>
      <c r="M172" s="599"/>
    </row>
    <row r="173" spans="2:13" x14ac:dyDescent="0.25">
      <c r="B173" s="590" t="s">
        <v>2</v>
      </c>
      <c r="C173" s="591"/>
      <c r="D173" s="594" t="s">
        <v>84</v>
      </c>
      <c r="E173" s="595"/>
      <c r="F173" s="595"/>
      <c r="G173" s="595"/>
      <c r="H173" s="595"/>
      <c r="I173" s="595"/>
      <c r="J173" s="595"/>
      <c r="K173" s="595"/>
      <c r="L173" s="595"/>
      <c r="M173" s="596"/>
    </row>
    <row r="174" spans="2:13" ht="15.75" thickBot="1" x14ac:dyDescent="0.3">
      <c r="B174" s="592"/>
      <c r="C174" s="593"/>
      <c r="D174" s="597"/>
      <c r="E174" s="598"/>
      <c r="F174" s="598"/>
      <c r="G174" s="598"/>
      <c r="H174" s="598"/>
      <c r="I174" s="598"/>
      <c r="J174" s="598"/>
      <c r="K174" s="598"/>
      <c r="L174" s="598"/>
      <c r="M174" s="599"/>
    </row>
    <row r="175" spans="2:13" ht="45.75" thickBot="1" x14ac:dyDescent="0.3">
      <c r="B175" s="175" t="s">
        <v>11</v>
      </c>
      <c r="C175" s="17" t="s">
        <v>4</v>
      </c>
      <c r="D175" s="18" t="s">
        <v>13</v>
      </c>
      <c r="E175" s="21" t="s">
        <v>28</v>
      </c>
      <c r="F175" s="19" t="s">
        <v>5</v>
      </c>
      <c r="G175" s="106" t="s">
        <v>6</v>
      </c>
      <c r="H175" s="77" t="s">
        <v>7</v>
      </c>
      <c r="I175" s="79" t="s">
        <v>89</v>
      </c>
      <c r="J175" s="160" t="s">
        <v>8</v>
      </c>
      <c r="K175" s="161" t="s">
        <v>105</v>
      </c>
      <c r="L175" s="19" t="s">
        <v>9</v>
      </c>
      <c r="M175" s="18" t="s">
        <v>10</v>
      </c>
    </row>
    <row r="176" spans="2:13" ht="30.75" thickBot="1" x14ac:dyDescent="0.3">
      <c r="B176" s="61">
        <v>40</v>
      </c>
      <c r="C176" s="75" t="s">
        <v>93</v>
      </c>
      <c r="D176" s="76" t="s">
        <v>96</v>
      </c>
      <c r="E176" s="178">
        <v>304.47000000000003</v>
      </c>
      <c r="F176" s="158">
        <v>4567</v>
      </c>
      <c r="G176" s="62">
        <v>15</v>
      </c>
      <c r="H176" s="62"/>
      <c r="I176" s="179"/>
      <c r="J176" s="198"/>
      <c r="K176" s="178"/>
      <c r="L176" s="239">
        <f>F176+I176+K176</f>
        <v>4567</v>
      </c>
      <c r="M176" s="48"/>
    </row>
    <row r="177" spans="2:13" ht="30" customHeight="1" thickBot="1" x14ac:dyDescent="0.3">
      <c r="B177" s="47"/>
      <c r="C177" s="242" t="s">
        <v>129</v>
      </c>
      <c r="D177" s="641"/>
      <c r="E177" s="642"/>
      <c r="F177" s="642"/>
      <c r="G177" s="642"/>
      <c r="H177" s="642"/>
      <c r="I177" s="642"/>
      <c r="J177" s="642"/>
      <c r="K177" s="643"/>
      <c r="L177" s="245">
        <f>L176</f>
        <v>4567</v>
      </c>
      <c r="M177" s="53"/>
    </row>
    <row r="178" spans="2:13" ht="19.5" thickBot="1" x14ac:dyDescent="0.35">
      <c r="C178" s="203"/>
      <c r="L178" s="39"/>
    </row>
    <row r="179" spans="2:13" x14ac:dyDescent="0.25">
      <c r="B179" s="600"/>
      <c r="C179" s="601"/>
      <c r="D179" s="606" t="s">
        <v>0</v>
      </c>
      <c r="E179" s="606"/>
      <c r="F179" s="606"/>
      <c r="G179" s="606"/>
      <c r="H179" s="606"/>
      <c r="I179" s="606"/>
      <c r="J179" s="606"/>
      <c r="K179" s="606"/>
      <c r="L179" s="606"/>
      <c r="M179" s="607"/>
    </row>
    <row r="180" spans="2:13" x14ac:dyDescent="0.25">
      <c r="B180" s="602"/>
      <c r="C180" s="603"/>
      <c r="D180" s="608"/>
      <c r="E180" s="608"/>
      <c r="F180" s="608"/>
      <c r="G180" s="608"/>
      <c r="H180" s="608"/>
      <c r="I180" s="608"/>
      <c r="J180" s="608"/>
      <c r="K180" s="608"/>
      <c r="L180" s="608"/>
      <c r="M180" s="609"/>
    </row>
    <row r="181" spans="2:13" x14ac:dyDescent="0.25">
      <c r="B181" s="602"/>
      <c r="C181" s="603"/>
      <c r="D181" s="610" t="s">
        <v>128</v>
      </c>
      <c r="E181" s="610"/>
      <c r="F181" s="610"/>
      <c r="G181" s="610"/>
      <c r="H181" s="610"/>
      <c r="I181" s="610"/>
      <c r="J181" s="610"/>
      <c r="K181" s="610"/>
      <c r="L181" s="610"/>
      <c r="M181" s="611"/>
    </row>
    <row r="182" spans="2:13" ht="48" customHeight="1" thickBot="1" x14ac:dyDescent="0.3">
      <c r="B182" s="604"/>
      <c r="C182" s="605"/>
      <c r="D182" s="598"/>
      <c r="E182" s="598"/>
      <c r="F182" s="598"/>
      <c r="G182" s="598"/>
      <c r="H182" s="598"/>
      <c r="I182" s="598"/>
      <c r="J182" s="598"/>
      <c r="K182" s="598"/>
      <c r="L182" s="598"/>
      <c r="M182" s="599"/>
    </row>
    <row r="183" spans="2:13" x14ac:dyDescent="0.25">
      <c r="B183" s="590" t="s">
        <v>2</v>
      </c>
      <c r="C183" s="591"/>
      <c r="D183" s="594" t="s">
        <v>92</v>
      </c>
      <c r="E183" s="595"/>
      <c r="F183" s="595"/>
      <c r="G183" s="595"/>
      <c r="H183" s="595"/>
      <c r="I183" s="595"/>
      <c r="J183" s="595"/>
      <c r="K183" s="595"/>
      <c r="L183" s="595"/>
      <c r="M183" s="596"/>
    </row>
    <row r="184" spans="2:13" ht="15.75" thickBot="1" x14ac:dyDescent="0.3">
      <c r="B184" s="592"/>
      <c r="C184" s="593"/>
      <c r="D184" s="597"/>
      <c r="E184" s="598"/>
      <c r="F184" s="598"/>
      <c r="G184" s="598"/>
      <c r="H184" s="598"/>
      <c r="I184" s="598"/>
      <c r="J184" s="598"/>
      <c r="K184" s="598"/>
      <c r="L184" s="598"/>
      <c r="M184" s="599"/>
    </row>
    <row r="185" spans="2:13" ht="45.75" thickBot="1" x14ac:dyDescent="0.3">
      <c r="B185" s="175" t="s">
        <v>11</v>
      </c>
      <c r="C185" s="17" t="s">
        <v>4</v>
      </c>
      <c r="D185" s="18" t="s">
        <v>13</v>
      </c>
      <c r="E185" s="21" t="s">
        <v>28</v>
      </c>
      <c r="F185" s="19" t="s">
        <v>5</v>
      </c>
      <c r="G185" s="106" t="s">
        <v>6</v>
      </c>
      <c r="H185" s="77" t="s">
        <v>7</v>
      </c>
      <c r="I185" s="79" t="s">
        <v>89</v>
      </c>
      <c r="J185" s="160" t="s">
        <v>8</v>
      </c>
      <c r="K185" s="161" t="s">
        <v>105</v>
      </c>
      <c r="L185" s="19" t="s">
        <v>9</v>
      </c>
      <c r="M185" s="18" t="s">
        <v>10</v>
      </c>
    </row>
    <row r="186" spans="2:13" ht="30" customHeight="1" thickBot="1" x14ac:dyDescent="0.3">
      <c r="B186" s="18">
        <v>41</v>
      </c>
      <c r="C186" s="196" t="s">
        <v>95</v>
      </c>
      <c r="D186" s="194" t="s">
        <v>97</v>
      </c>
      <c r="E186" s="13">
        <v>492.8</v>
      </c>
      <c r="F186" s="137">
        <v>7392</v>
      </c>
      <c r="G186" s="25">
        <v>15</v>
      </c>
      <c r="H186" s="25"/>
      <c r="I186" s="14"/>
      <c r="J186" s="13"/>
      <c r="K186" s="13"/>
      <c r="L186" s="249">
        <f>F186+I186+K186</f>
        <v>7392</v>
      </c>
      <c r="M186" s="1"/>
    </row>
    <row r="187" spans="2:13" ht="30" customHeight="1" thickBot="1" x14ac:dyDescent="0.3">
      <c r="B187" s="17"/>
      <c r="C187" s="247" t="s">
        <v>129</v>
      </c>
      <c r="D187" s="644"/>
      <c r="E187" s="645"/>
      <c r="F187" s="645"/>
      <c r="G187" s="645"/>
      <c r="H187" s="645"/>
      <c r="I187" s="645"/>
      <c r="J187" s="645"/>
      <c r="K187" s="646"/>
      <c r="L187" s="238">
        <f>L186</f>
        <v>7392</v>
      </c>
      <c r="M187" s="3"/>
    </row>
    <row r="188" spans="2:13" ht="36.75" customHeight="1" thickBot="1" x14ac:dyDescent="0.3"/>
    <row r="189" spans="2:13" x14ac:dyDescent="0.25">
      <c r="B189" s="600"/>
      <c r="C189" s="601"/>
      <c r="D189" s="606" t="s">
        <v>0</v>
      </c>
      <c r="E189" s="606"/>
      <c r="F189" s="606"/>
      <c r="G189" s="606"/>
      <c r="H189" s="606"/>
      <c r="I189" s="606"/>
      <c r="J189" s="606"/>
      <c r="K189" s="606"/>
      <c r="L189" s="606"/>
      <c r="M189" s="607"/>
    </row>
    <row r="190" spans="2:13" x14ac:dyDescent="0.25">
      <c r="B190" s="602"/>
      <c r="C190" s="603"/>
      <c r="D190" s="608"/>
      <c r="E190" s="608"/>
      <c r="F190" s="608"/>
      <c r="G190" s="608"/>
      <c r="H190" s="608"/>
      <c r="I190" s="608"/>
      <c r="J190" s="608"/>
      <c r="K190" s="608"/>
      <c r="L190" s="608"/>
      <c r="M190" s="609"/>
    </row>
    <row r="191" spans="2:13" x14ac:dyDescent="0.25">
      <c r="B191" s="602"/>
      <c r="C191" s="603"/>
      <c r="D191" s="610" t="s">
        <v>128</v>
      </c>
      <c r="E191" s="610"/>
      <c r="F191" s="610"/>
      <c r="G191" s="610"/>
      <c r="H191" s="610"/>
      <c r="I191" s="610"/>
      <c r="J191" s="610"/>
      <c r="K191" s="610"/>
      <c r="L191" s="610"/>
      <c r="M191" s="611"/>
    </row>
    <row r="192" spans="2:13" ht="42" customHeight="1" thickBot="1" x14ac:dyDescent="0.3">
      <c r="B192" s="604"/>
      <c r="C192" s="605"/>
      <c r="D192" s="598"/>
      <c r="E192" s="598"/>
      <c r="F192" s="598"/>
      <c r="G192" s="598"/>
      <c r="H192" s="598"/>
      <c r="I192" s="598"/>
      <c r="J192" s="598"/>
      <c r="K192" s="598"/>
      <c r="L192" s="598"/>
      <c r="M192" s="599"/>
    </row>
    <row r="193" spans="2:13" x14ac:dyDescent="0.25">
      <c r="B193" s="590" t="s">
        <v>2</v>
      </c>
      <c r="C193" s="591"/>
      <c r="D193" s="594" t="s">
        <v>101</v>
      </c>
      <c r="E193" s="595"/>
      <c r="F193" s="595"/>
      <c r="G193" s="595"/>
      <c r="H193" s="595"/>
      <c r="I193" s="595"/>
      <c r="J193" s="595"/>
      <c r="K193" s="595"/>
      <c r="L193" s="595"/>
      <c r="M193" s="596"/>
    </row>
    <row r="194" spans="2:13" ht="6" customHeight="1" thickBot="1" x14ac:dyDescent="0.3">
      <c r="B194" s="592"/>
      <c r="C194" s="593"/>
      <c r="D194" s="597"/>
      <c r="E194" s="598"/>
      <c r="F194" s="598"/>
      <c r="G194" s="598"/>
      <c r="H194" s="598"/>
      <c r="I194" s="598"/>
      <c r="J194" s="598"/>
      <c r="K194" s="598"/>
      <c r="L194" s="598"/>
      <c r="M194" s="599"/>
    </row>
    <row r="195" spans="2:13" ht="45.75" thickBot="1" x14ac:dyDescent="0.3">
      <c r="B195" s="176" t="s">
        <v>11</v>
      </c>
      <c r="C195" s="17" t="s">
        <v>4</v>
      </c>
      <c r="D195" s="18" t="s">
        <v>13</v>
      </c>
      <c r="E195" s="143" t="s">
        <v>28</v>
      </c>
      <c r="F195" s="19" t="s">
        <v>5</v>
      </c>
      <c r="G195" s="106" t="s">
        <v>6</v>
      </c>
      <c r="H195" s="77" t="s">
        <v>7</v>
      </c>
      <c r="I195" s="77" t="s">
        <v>89</v>
      </c>
      <c r="J195" s="160" t="s">
        <v>8</v>
      </c>
      <c r="K195" s="161" t="s">
        <v>105</v>
      </c>
      <c r="L195" s="19" t="s">
        <v>9</v>
      </c>
      <c r="M195" s="18" t="s">
        <v>10</v>
      </c>
    </row>
    <row r="196" spans="2:13" ht="39.75" thickBot="1" x14ac:dyDescent="0.3">
      <c r="B196" s="17">
        <v>42</v>
      </c>
      <c r="C196" s="199" t="s">
        <v>102</v>
      </c>
      <c r="D196" s="200" t="s">
        <v>103</v>
      </c>
      <c r="E196" s="13">
        <v>513.13</v>
      </c>
      <c r="F196" s="14">
        <v>7697</v>
      </c>
      <c r="G196" s="1">
        <v>15</v>
      </c>
      <c r="H196" s="2"/>
      <c r="I196" s="13"/>
      <c r="J196" s="13"/>
      <c r="K196" s="14"/>
      <c r="L196" s="248">
        <f>F196+I196+K196</f>
        <v>7697</v>
      </c>
      <c r="M196" s="3"/>
    </row>
    <row r="197" spans="2:13" ht="30" customHeight="1" thickBot="1" x14ac:dyDescent="0.3">
      <c r="B197" s="95"/>
      <c r="C197" s="97" t="s">
        <v>129</v>
      </c>
      <c r="D197" s="638"/>
      <c r="E197" s="639"/>
      <c r="F197" s="639"/>
      <c r="G197" s="639"/>
      <c r="H197" s="639"/>
      <c r="I197" s="639"/>
      <c r="J197" s="639"/>
      <c r="K197" s="640"/>
      <c r="L197" s="149">
        <f>L196</f>
        <v>7697</v>
      </c>
      <c r="M197" s="3"/>
    </row>
    <row r="198" spans="2:13" ht="15.75" thickBot="1" x14ac:dyDescent="0.3"/>
    <row r="199" spans="2:13" x14ac:dyDescent="0.25">
      <c r="B199" s="600"/>
      <c r="C199" s="601"/>
      <c r="D199" s="606" t="s">
        <v>0</v>
      </c>
      <c r="E199" s="606"/>
      <c r="F199" s="606"/>
      <c r="G199" s="606"/>
      <c r="H199" s="606"/>
      <c r="I199" s="606"/>
      <c r="J199" s="606"/>
      <c r="K199" s="606"/>
      <c r="L199" s="606"/>
      <c r="M199" s="607"/>
    </row>
    <row r="200" spans="2:13" x14ac:dyDescent="0.25">
      <c r="B200" s="602"/>
      <c r="C200" s="603"/>
      <c r="D200" s="608"/>
      <c r="E200" s="608"/>
      <c r="F200" s="608"/>
      <c r="G200" s="608"/>
      <c r="H200" s="608"/>
      <c r="I200" s="608"/>
      <c r="J200" s="608"/>
      <c r="K200" s="608"/>
      <c r="L200" s="608"/>
      <c r="M200" s="609"/>
    </row>
    <row r="201" spans="2:13" x14ac:dyDescent="0.25">
      <c r="B201" s="602"/>
      <c r="C201" s="603"/>
      <c r="D201" s="610" t="s">
        <v>128</v>
      </c>
      <c r="E201" s="610"/>
      <c r="F201" s="610"/>
      <c r="G201" s="610"/>
      <c r="H201" s="610"/>
      <c r="I201" s="610"/>
      <c r="J201" s="610"/>
      <c r="K201" s="610"/>
      <c r="L201" s="610"/>
      <c r="M201" s="611"/>
    </row>
    <row r="202" spans="2:13" ht="48" customHeight="1" thickBot="1" x14ac:dyDescent="0.3">
      <c r="B202" s="604"/>
      <c r="C202" s="605"/>
      <c r="D202" s="598"/>
      <c r="E202" s="598"/>
      <c r="F202" s="598"/>
      <c r="G202" s="598"/>
      <c r="H202" s="598"/>
      <c r="I202" s="598"/>
      <c r="J202" s="598"/>
      <c r="K202" s="598"/>
      <c r="L202" s="598"/>
      <c r="M202" s="599"/>
    </row>
    <row r="203" spans="2:13" x14ac:dyDescent="0.25">
      <c r="B203" s="636" t="s">
        <v>2</v>
      </c>
      <c r="C203" s="637"/>
      <c r="D203" s="594" t="s">
        <v>115</v>
      </c>
      <c r="E203" s="595"/>
      <c r="F203" s="595"/>
      <c r="G203" s="595"/>
      <c r="H203" s="595"/>
      <c r="I203" s="595"/>
      <c r="J203" s="595"/>
      <c r="K203" s="595"/>
      <c r="L203" s="595"/>
      <c r="M203" s="596"/>
    </row>
    <row r="204" spans="2:13" ht="6.75" customHeight="1" thickBot="1" x14ac:dyDescent="0.3">
      <c r="B204" s="592"/>
      <c r="C204" s="593"/>
      <c r="D204" s="597"/>
      <c r="E204" s="598"/>
      <c r="F204" s="598"/>
      <c r="G204" s="598"/>
      <c r="H204" s="598"/>
      <c r="I204" s="598"/>
      <c r="J204" s="598"/>
      <c r="K204" s="598"/>
      <c r="L204" s="598"/>
      <c r="M204" s="599"/>
    </row>
    <row r="205" spans="2:13" ht="45.75" thickBot="1" x14ac:dyDescent="0.3">
      <c r="B205" s="176" t="s">
        <v>11</v>
      </c>
      <c r="C205" s="17" t="s">
        <v>4</v>
      </c>
      <c r="D205" s="18" t="s">
        <v>13</v>
      </c>
      <c r="E205" s="143" t="s">
        <v>28</v>
      </c>
      <c r="F205" s="19" t="s">
        <v>5</v>
      </c>
      <c r="G205" s="106" t="s">
        <v>6</v>
      </c>
      <c r="H205" s="77" t="s">
        <v>7</v>
      </c>
      <c r="I205" s="77" t="s">
        <v>89</v>
      </c>
      <c r="J205" s="160" t="s">
        <v>8</v>
      </c>
      <c r="K205" s="161" t="s">
        <v>105</v>
      </c>
      <c r="L205" s="19" t="s">
        <v>9</v>
      </c>
      <c r="M205" s="18" t="s">
        <v>10</v>
      </c>
    </row>
    <row r="206" spans="2:13" ht="27" thickBot="1" x14ac:dyDescent="0.3">
      <c r="B206" s="17">
        <v>43</v>
      </c>
      <c r="C206" s="97" t="s">
        <v>116</v>
      </c>
      <c r="D206" s="200" t="s">
        <v>117</v>
      </c>
      <c r="E206" s="13">
        <v>253.53</v>
      </c>
      <c r="F206" s="14">
        <v>3803</v>
      </c>
      <c r="G206" s="25">
        <v>15</v>
      </c>
      <c r="H206" s="214">
        <v>4</v>
      </c>
      <c r="I206" s="13">
        <v>254</v>
      </c>
      <c r="J206" s="13"/>
      <c r="K206" s="14"/>
      <c r="L206" s="248">
        <f>F206+I206</f>
        <v>4057</v>
      </c>
      <c r="M206" s="3"/>
    </row>
    <row r="207" spans="2:13" ht="30" customHeight="1" thickBot="1" x14ac:dyDescent="0.3">
      <c r="B207" s="95"/>
      <c r="C207" s="97" t="s">
        <v>129</v>
      </c>
      <c r="D207" s="638"/>
      <c r="E207" s="639"/>
      <c r="F207" s="639"/>
      <c r="G207" s="639"/>
      <c r="H207" s="639"/>
      <c r="I207" s="639"/>
      <c r="J207" s="639"/>
      <c r="K207" s="640"/>
      <c r="L207" s="99">
        <f>L206</f>
        <v>4057</v>
      </c>
      <c r="M207" s="3"/>
    </row>
    <row r="208" spans="2:13" ht="15.75" thickBot="1" x14ac:dyDescent="0.3"/>
    <row r="209" spans="2:13" x14ac:dyDescent="0.25">
      <c r="B209" s="600"/>
      <c r="C209" s="601"/>
      <c r="D209" s="606" t="s">
        <v>0</v>
      </c>
      <c r="E209" s="606"/>
      <c r="F209" s="606"/>
      <c r="G209" s="606"/>
      <c r="H209" s="606"/>
      <c r="I209" s="606"/>
      <c r="J209" s="606"/>
      <c r="K209" s="606"/>
      <c r="L209" s="606"/>
      <c r="M209" s="607"/>
    </row>
    <row r="210" spans="2:13" x14ac:dyDescent="0.25">
      <c r="B210" s="602"/>
      <c r="C210" s="603"/>
      <c r="D210" s="608"/>
      <c r="E210" s="608"/>
      <c r="F210" s="608"/>
      <c r="G210" s="608"/>
      <c r="H210" s="608"/>
      <c r="I210" s="608"/>
      <c r="J210" s="608"/>
      <c r="K210" s="608"/>
      <c r="L210" s="608"/>
      <c r="M210" s="609"/>
    </row>
    <row r="211" spans="2:13" x14ac:dyDescent="0.25">
      <c r="B211" s="602"/>
      <c r="C211" s="603"/>
      <c r="D211" s="610" t="s">
        <v>128</v>
      </c>
      <c r="E211" s="610"/>
      <c r="F211" s="610"/>
      <c r="G211" s="610"/>
      <c r="H211" s="610"/>
      <c r="I211" s="610"/>
      <c r="J211" s="610"/>
      <c r="K211" s="610"/>
      <c r="L211" s="610"/>
      <c r="M211" s="611"/>
    </row>
    <row r="212" spans="2:13" ht="49.5" customHeight="1" thickBot="1" x14ac:dyDescent="0.3">
      <c r="B212" s="604"/>
      <c r="C212" s="605"/>
      <c r="D212" s="598"/>
      <c r="E212" s="598"/>
      <c r="F212" s="598"/>
      <c r="G212" s="598"/>
      <c r="H212" s="598"/>
      <c r="I212" s="598"/>
      <c r="J212" s="598"/>
      <c r="K212" s="598"/>
      <c r="L212" s="598"/>
      <c r="M212" s="599"/>
    </row>
    <row r="213" spans="2:13" x14ac:dyDescent="0.25">
      <c r="B213" s="636" t="s">
        <v>2</v>
      </c>
      <c r="C213" s="637"/>
      <c r="D213" s="594" t="s">
        <v>120</v>
      </c>
      <c r="E213" s="595"/>
      <c r="F213" s="595"/>
      <c r="G213" s="595"/>
      <c r="H213" s="595"/>
      <c r="I213" s="595"/>
      <c r="J213" s="595"/>
      <c r="K213" s="595"/>
      <c r="L213" s="595"/>
      <c r="M213" s="596"/>
    </row>
    <row r="214" spans="2:13" ht="15.75" thickBot="1" x14ac:dyDescent="0.3">
      <c r="B214" s="592"/>
      <c r="C214" s="593"/>
      <c r="D214" s="597"/>
      <c r="E214" s="598"/>
      <c r="F214" s="598"/>
      <c r="G214" s="598"/>
      <c r="H214" s="598"/>
      <c r="I214" s="598"/>
      <c r="J214" s="598"/>
      <c r="K214" s="598"/>
      <c r="L214" s="598"/>
      <c r="M214" s="599"/>
    </row>
    <row r="215" spans="2:13" ht="45.75" thickBot="1" x14ac:dyDescent="0.3">
      <c r="B215" s="176" t="s">
        <v>11</v>
      </c>
      <c r="C215" s="17" t="s">
        <v>4</v>
      </c>
      <c r="D215" s="18" t="s">
        <v>13</v>
      </c>
      <c r="E215" s="143" t="s">
        <v>28</v>
      </c>
      <c r="F215" s="19" t="s">
        <v>5</v>
      </c>
      <c r="G215" s="106" t="s">
        <v>6</v>
      </c>
      <c r="H215" s="77" t="s">
        <v>7</v>
      </c>
      <c r="I215" s="77" t="s">
        <v>89</v>
      </c>
      <c r="J215" s="160" t="s">
        <v>8</v>
      </c>
      <c r="K215" s="161" t="s">
        <v>105</v>
      </c>
      <c r="L215" s="19" t="s">
        <v>9</v>
      </c>
      <c r="M215" s="18" t="s">
        <v>10</v>
      </c>
    </row>
    <row r="216" spans="2:13" ht="30.75" thickBot="1" x14ac:dyDescent="0.3">
      <c r="B216" s="17">
        <v>44</v>
      </c>
      <c r="C216" s="184" t="s">
        <v>119</v>
      </c>
      <c r="D216" s="200" t="s">
        <v>121</v>
      </c>
      <c r="E216" s="13">
        <v>304</v>
      </c>
      <c r="F216" s="14">
        <v>4560</v>
      </c>
      <c r="G216" s="25">
        <v>15</v>
      </c>
      <c r="H216" s="2"/>
      <c r="I216" s="13"/>
      <c r="J216" s="13"/>
      <c r="K216" s="14"/>
      <c r="L216" s="248">
        <f>F216+I216+K216</f>
        <v>4560</v>
      </c>
      <c r="M216" s="3"/>
    </row>
    <row r="217" spans="2:13" ht="30" customHeight="1" thickBot="1" x14ac:dyDescent="0.3">
      <c r="B217" s="95"/>
      <c r="C217" s="184" t="s">
        <v>129</v>
      </c>
      <c r="D217" s="638"/>
      <c r="E217" s="639"/>
      <c r="F217" s="639"/>
      <c r="G217" s="639"/>
      <c r="H217" s="639"/>
      <c r="I217" s="639"/>
      <c r="J217" s="639"/>
      <c r="K217" s="640"/>
      <c r="L217" s="99">
        <f>L216</f>
        <v>4560</v>
      </c>
      <c r="M217" s="3"/>
    </row>
    <row r="219" spans="2:13" ht="15.75" thickBot="1" x14ac:dyDescent="0.3"/>
    <row r="220" spans="2:13" ht="15" customHeight="1" x14ac:dyDescent="0.25">
      <c r="B220" s="600"/>
      <c r="C220" s="601"/>
      <c r="D220" s="606" t="s">
        <v>0</v>
      </c>
      <c r="E220" s="606"/>
      <c r="F220" s="606"/>
      <c r="G220" s="606"/>
      <c r="H220" s="606"/>
      <c r="I220" s="606"/>
      <c r="J220" s="606"/>
      <c r="K220" s="606"/>
      <c r="L220" s="606"/>
      <c r="M220" s="607"/>
    </row>
    <row r="221" spans="2:13" ht="15" customHeight="1" x14ac:dyDescent="0.25">
      <c r="B221" s="602"/>
      <c r="C221" s="603"/>
      <c r="D221" s="608"/>
      <c r="E221" s="608"/>
      <c r="F221" s="608"/>
      <c r="G221" s="608"/>
      <c r="H221" s="608"/>
      <c r="I221" s="608"/>
      <c r="J221" s="608"/>
      <c r="K221" s="608"/>
      <c r="L221" s="608"/>
      <c r="M221" s="609"/>
    </row>
    <row r="222" spans="2:13" ht="15" customHeight="1" x14ac:dyDescent="0.25">
      <c r="B222" s="602"/>
      <c r="C222" s="603"/>
      <c r="D222" s="610" t="s">
        <v>128</v>
      </c>
      <c r="E222" s="610"/>
      <c r="F222" s="610"/>
      <c r="G222" s="610"/>
      <c r="H222" s="610"/>
      <c r="I222" s="610"/>
      <c r="J222" s="610"/>
      <c r="K222" s="610"/>
      <c r="L222" s="610"/>
      <c r="M222" s="611"/>
    </row>
    <row r="223" spans="2:13" ht="55.5" customHeight="1" thickBot="1" x14ac:dyDescent="0.3">
      <c r="B223" s="604"/>
      <c r="C223" s="605"/>
      <c r="D223" s="598"/>
      <c r="E223" s="598"/>
      <c r="F223" s="598"/>
      <c r="G223" s="598"/>
      <c r="H223" s="598"/>
      <c r="I223" s="598"/>
      <c r="J223" s="598"/>
      <c r="K223" s="598"/>
      <c r="L223" s="598"/>
      <c r="M223" s="599"/>
    </row>
    <row r="224" spans="2:13" ht="15" customHeight="1" x14ac:dyDescent="0.25">
      <c r="B224" s="636" t="s">
        <v>2</v>
      </c>
      <c r="C224" s="637"/>
      <c r="D224" s="594" t="s">
        <v>133</v>
      </c>
      <c r="E224" s="595"/>
      <c r="F224" s="595"/>
      <c r="G224" s="595"/>
      <c r="H224" s="595"/>
      <c r="I224" s="595"/>
      <c r="J224" s="595"/>
      <c r="K224" s="595"/>
      <c r="L224" s="595"/>
      <c r="M224" s="596"/>
    </row>
    <row r="225" spans="2:15" ht="15.75" customHeight="1" thickBot="1" x14ac:dyDescent="0.3">
      <c r="B225" s="592"/>
      <c r="C225" s="593"/>
      <c r="D225" s="597"/>
      <c r="E225" s="598"/>
      <c r="F225" s="598"/>
      <c r="G225" s="598"/>
      <c r="H225" s="598"/>
      <c r="I225" s="598"/>
      <c r="J225" s="598"/>
      <c r="K225" s="598"/>
      <c r="L225" s="598"/>
      <c r="M225" s="599"/>
    </row>
    <row r="226" spans="2:15" ht="45.75" thickBot="1" x14ac:dyDescent="0.3">
      <c r="B226" s="176" t="s">
        <v>11</v>
      </c>
      <c r="C226" s="17" t="s">
        <v>4</v>
      </c>
      <c r="D226" s="18" t="s">
        <v>13</v>
      </c>
      <c r="E226" s="143" t="s">
        <v>28</v>
      </c>
      <c r="F226" s="19" t="s">
        <v>136</v>
      </c>
      <c r="G226" s="106" t="s">
        <v>6</v>
      </c>
      <c r="H226" s="77" t="s">
        <v>7</v>
      </c>
      <c r="I226" s="77" t="s">
        <v>89</v>
      </c>
      <c r="J226" s="160" t="s">
        <v>8</v>
      </c>
      <c r="K226" s="161" t="s">
        <v>105</v>
      </c>
      <c r="L226" s="19" t="s">
        <v>9</v>
      </c>
      <c r="M226" s="18" t="s">
        <v>10</v>
      </c>
    </row>
    <row r="227" spans="2:15" ht="35.25" thickBot="1" x14ac:dyDescent="0.3">
      <c r="B227" s="17">
        <v>45</v>
      </c>
      <c r="C227" s="246" t="s">
        <v>134</v>
      </c>
      <c r="D227" s="250" t="s">
        <v>135</v>
      </c>
      <c r="E227" s="13">
        <v>122.6</v>
      </c>
      <c r="F227" s="14">
        <v>3678</v>
      </c>
      <c r="G227" s="25">
        <v>30</v>
      </c>
      <c r="H227" s="2"/>
      <c r="I227" s="13"/>
      <c r="J227" s="13"/>
      <c r="K227" s="14"/>
      <c r="L227" s="248">
        <f>F227+I227+K227</f>
        <v>3678</v>
      </c>
      <c r="M227" s="3"/>
      <c r="O227" s="142">
        <f>L227+L216+L206+L196+L186+L176+L166+L156+L146+L136+L135+L134+L133+L132+L122+L121+L111+L110+L109+L99+L89+L88+L78+L68+L67+L66+L65+L54+L53+L52+L51+L41+L40+L39+L38+L37+L36+L35+L25+L24+L23+L22+L21+L20+L10</f>
        <v>227058</v>
      </c>
    </row>
    <row r="228" spans="2:15" ht="30" customHeight="1" thickBot="1" x14ac:dyDescent="0.3">
      <c r="B228" s="95"/>
      <c r="C228" s="184" t="s">
        <v>129</v>
      </c>
      <c r="D228" s="638"/>
      <c r="E228" s="639"/>
      <c r="F228" s="639"/>
      <c r="G228" s="639"/>
      <c r="H228" s="639"/>
      <c r="I228" s="639"/>
      <c r="J228" s="639"/>
      <c r="K228" s="640"/>
      <c r="L228" s="99">
        <f>L227</f>
        <v>3678</v>
      </c>
      <c r="M228" s="3"/>
    </row>
    <row r="230" spans="2:15" ht="15.75" thickBot="1" x14ac:dyDescent="0.3"/>
    <row r="231" spans="2:15" ht="16.5" thickBot="1" x14ac:dyDescent="0.3">
      <c r="B231" s="95"/>
      <c r="C231" s="159" t="s">
        <v>108</v>
      </c>
      <c r="D231" s="95"/>
      <c r="E231" s="202">
        <f>SUM(E10:E228)</f>
        <v>14580.369999999999</v>
      </c>
      <c r="F231" s="202"/>
      <c r="G231" s="25">
        <f>SUM(G10:G228)</f>
        <v>662</v>
      </c>
      <c r="H231" s="25">
        <f>SUM(H10:H228)</f>
        <v>12</v>
      </c>
      <c r="I231" s="202">
        <f>SUM(I10:I228)</f>
        <v>1046</v>
      </c>
      <c r="J231" s="25">
        <f>SUM(J10:J228)</f>
        <v>4</v>
      </c>
      <c r="K231" s="202">
        <f>SUM(K10:K228)</f>
        <v>2196</v>
      </c>
      <c r="L231" s="202">
        <f>L11+L26+L42+L55+L69+L79+L90+L100+L112+L123+L137+L147+L157+L167+L177+L187+L197+L207+L217+L228</f>
        <v>227058</v>
      </c>
      <c r="M231" s="1"/>
    </row>
    <row r="235" spans="2:15" x14ac:dyDescent="0.25">
      <c r="C235" s="207" t="s">
        <v>125</v>
      </c>
      <c r="D235" s="208">
        <v>223816</v>
      </c>
    </row>
    <row r="236" spans="2:15" x14ac:dyDescent="0.25">
      <c r="C236" s="207" t="s">
        <v>7</v>
      </c>
      <c r="D236" s="208">
        <f>I231</f>
        <v>1046</v>
      </c>
    </row>
    <row r="237" spans="2:15" x14ac:dyDescent="0.25">
      <c r="C237" s="207" t="s">
        <v>126</v>
      </c>
      <c r="D237" s="208">
        <f>K231</f>
        <v>2196</v>
      </c>
    </row>
    <row r="238" spans="2:15" x14ac:dyDescent="0.25">
      <c r="C238" s="207"/>
      <c r="D238" s="208"/>
    </row>
    <row r="239" spans="2:15" x14ac:dyDescent="0.25">
      <c r="C239" s="207" t="s">
        <v>127</v>
      </c>
      <c r="D239" s="208">
        <f>D237+D236+D235</f>
        <v>227058</v>
      </c>
    </row>
    <row r="243" spans="6:13" x14ac:dyDescent="0.25">
      <c r="M243" t="s">
        <v>137</v>
      </c>
    </row>
    <row r="248" spans="6:13" x14ac:dyDescent="0.25">
      <c r="F248" s="38">
        <v>224720</v>
      </c>
    </row>
  </sheetData>
  <mergeCells count="116">
    <mergeCell ref="D42:K42"/>
    <mergeCell ref="D55:K55"/>
    <mergeCell ref="D90:K90"/>
    <mergeCell ref="D79:K79"/>
    <mergeCell ref="B32:C33"/>
    <mergeCell ref="D32:M33"/>
    <mergeCell ref="B3:C6"/>
    <mergeCell ref="D3:M4"/>
    <mergeCell ref="D5:M6"/>
    <mergeCell ref="B7:C8"/>
    <mergeCell ref="D7:M8"/>
    <mergeCell ref="B13:C16"/>
    <mergeCell ref="D13:M14"/>
    <mergeCell ref="D15:M16"/>
    <mergeCell ref="B17:C18"/>
    <mergeCell ref="D17:M18"/>
    <mergeCell ref="B28:C31"/>
    <mergeCell ref="D28:M29"/>
    <mergeCell ref="D30:M31"/>
    <mergeCell ref="D26:K26"/>
    <mergeCell ref="B75:C76"/>
    <mergeCell ref="D75:M76"/>
    <mergeCell ref="B44:C47"/>
    <mergeCell ref="D44:M45"/>
    <mergeCell ref="D46:M47"/>
    <mergeCell ref="B48:C49"/>
    <mergeCell ref="D48:M49"/>
    <mergeCell ref="B58:C61"/>
    <mergeCell ref="D58:M59"/>
    <mergeCell ref="D60:M61"/>
    <mergeCell ref="B62:C63"/>
    <mergeCell ref="D62:M63"/>
    <mergeCell ref="B71:C74"/>
    <mergeCell ref="D71:M72"/>
    <mergeCell ref="D73:M74"/>
    <mergeCell ref="B106:C107"/>
    <mergeCell ref="D106:M107"/>
    <mergeCell ref="B81:C84"/>
    <mergeCell ref="D81:M82"/>
    <mergeCell ref="D83:M84"/>
    <mergeCell ref="B85:C86"/>
    <mergeCell ref="D85:M86"/>
    <mergeCell ref="B92:C95"/>
    <mergeCell ref="D92:M93"/>
    <mergeCell ref="D94:M95"/>
    <mergeCell ref="B96:C97"/>
    <mergeCell ref="D96:M97"/>
    <mergeCell ref="B102:C105"/>
    <mergeCell ref="D102:M103"/>
    <mergeCell ref="D104:M105"/>
    <mergeCell ref="B143:C144"/>
    <mergeCell ref="D143:M144"/>
    <mergeCell ref="B114:C117"/>
    <mergeCell ref="D114:M115"/>
    <mergeCell ref="D116:M117"/>
    <mergeCell ref="B118:C119"/>
    <mergeCell ref="D118:M119"/>
    <mergeCell ref="B125:C128"/>
    <mergeCell ref="D125:M126"/>
    <mergeCell ref="D127:M128"/>
    <mergeCell ref="B129:C130"/>
    <mergeCell ref="D129:M130"/>
    <mergeCell ref="B139:C142"/>
    <mergeCell ref="D139:M140"/>
    <mergeCell ref="D141:M142"/>
    <mergeCell ref="D123:K123"/>
    <mergeCell ref="D137:K137"/>
    <mergeCell ref="B173:C174"/>
    <mergeCell ref="D173:M174"/>
    <mergeCell ref="B149:C152"/>
    <mergeCell ref="D149:M150"/>
    <mergeCell ref="D151:M152"/>
    <mergeCell ref="B153:C154"/>
    <mergeCell ref="D153:M154"/>
    <mergeCell ref="B159:C162"/>
    <mergeCell ref="D159:M160"/>
    <mergeCell ref="D161:M162"/>
    <mergeCell ref="B163:C164"/>
    <mergeCell ref="D163:M164"/>
    <mergeCell ref="B169:C172"/>
    <mergeCell ref="D169:M170"/>
    <mergeCell ref="D171:M172"/>
    <mergeCell ref="D147:K147"/>
    <mergeCell ref="D157:K157"/>
    <mergeCell ref="D167:K167"/>
    <mergeCell ref="D177:K177"/>
    <mergeCell ref="B209:C212"/>
    <mergeCell ref="D209:M210"/>
    <mergeCell ref="D211:M212"/>
    <mergeCell ref="B213:C214"/>
    <mergeCell ref="D213:M214"/>
    <mergeCell ref="B203:C204"/>
    <mergeCell ref="D203:M204"/>
    <mergeCell ref="B179:C182"/>
    <mergeCell ref="D179:M180"/>
    <mergeCell ref="D181:M182"/>
    <mergeCell ref="B183:C184"/>
    <mergeCell ref="D183:M184"/>
    <mergeCell ref="B189:C192"/>
    <mergeCell ref="D189:M190"/>
    <mergeCell ref="D191:M192"/>
    <mergeCell ref="B193:C194"/>
    <mergeCell ref="D193:M194"/>
    <mergeCell ref="B199:C202"/>
    <mergeCell ref="D199:M200"/>
    <mergeCell ref="D187:K187"/>
    <mergeCell ref="B224:C225"/>
    <mergeCell ref="D224:M225"/>
    <mergeCell ref="D228:K228"/>
    <mergeCell ref="D197:K197"/>
    <mergeCell ref="D207:K207"/>
    <mergeCell ref="D217:K217"/>
    <mergeCell ref="B220:C223"/>
    <mergeCell ref="D220:M221"/>
    <mergeCell ref="D222:M223"/>
    <mergeCell ref="D201:M202"/>
  </mergeCells>
  <conditionalFormatting sqref="F176">
    <cfRule type="cellIs" dxfId="1" priority="1" operator="lessThan">
      <formula>0</formula>
    </cfRule>
  </conditionalFormatting>
  <conditionalFormatting sqref="F186">
    <cfRule type="cellIs" dxfId="0" priority="2" operator="lessThan">
      <formula>0</formula>
    </cfRule>
  </conditionalFormatting>
  <pageMargins left="0.7" right="0.7" top="0.75" bottom="0.75" header="0.3" footer="0.3"/>
  <pageSetup paperSize="5" scale="1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43"/>
  <sheetViews>
    <sheetView topLeftCell="A190" zoomScaleNormal="100" workbookViewId="0">
      <selection activeCell="C36" sqref="C36"/>
    </sheetView>
  </sheetViews>
  <sheetFormatPr baseColWidth="10" defaultRowHeight="15" x14ac:dyDescent="0.25"/>
  <cols>
    <col min="2" max="2" width="6.7109375" customWidth="1"/>
    <col min="3" max="3" width="28.140625" customWidth="1"/>
    <col min="4" max="4" width="19" customWidth="1"/>
    <col min="6" max="6" width="12.85546875" customWidth="1"/>
    <col min="12" max="12" width="16.42578125" customWidth="1"/>
    <col min="13" max="13" width="35.140625" customWidth="1"/>
    <col min="15" max="15" width="27.140625" customWidth="1"/>
    <col min="17" max="17" width="13.140625" bestFit="1" customWidth="1"/>
  </cols>
  <sheetData>
    <row r="2" spans="2:13" ht="15.75" thickBot="1" x14ac:dyDescent="0.3"/>
    <row r="3" spans="2:13" x14ac:dyDescent="0.25">
      <c r="B3" s="600"/>
      <c r="C3" s="601"/>
      <c r="D3" s="606" t="s">
        <v>0</v>
      </c>
      <c r="E3" s="606"/>
      <c r="F3" s="606"/>
      <c r="G3" s="606"/>
      <c r="H3" s="606"/>
      <c r="I3" s="606"/>
      <c r="J3" s="606"/>
      <c r="K3" s="606"/>
      <c r="L3" s="606"/>
      <c r="M3" s="607"/>
    </row>
    <row r="4" spans="2:13" x14ac:dyDescent="0.25">
      <c r="B4" s="602"/>
      <c r="C4" s="603"/>
      <c r="D4" s="608"/>
      <c r="E4" s="608"/>
      <c r="F4" s="608"/>
      <c r="G4" s="608"/>
      <c r="H4" s="608"/>
      <c r="I4" s="608"/>
      <c r="J4" s="608"/>
      <c r="K4" s="608"/>
      <c r="L4" s="608"/>
      <c r="M4" s="609"/>
    </row>
    <row r="5" spans="2:13" x14ac:dyDescent="0.25">
      <c r="B5" s="602"/>
      <c r="C5" s="603"/>
      <c r="D5" s="610" t="s">
        <v>138</v>
      </c>
      <c r="E5" s="610"/>
      <c r="F5" s="610"/>
      <c r="G5" s="610"/>
      <c r="H5" s="610"/>
      <c r="I5" s="610"/>
      <c r="J5" s="610"/>
      <c r="K5" s="610"/>
      <c r="L5" s="610"/>
      <c r="M5" s="611"/>
    </row>
    <row r="6" spans="2:13" ht="44.25" customHeight="1" thickBot="1" x14ac:dyDescent="0.3">
      <c r="B6" s="604"/>
      <c r="C6" s="605"/>
      <c r="D6" s="598"/>
      <c r="E6" s="598"/>
      <c r="F6" s="598"/>
      <c r="G6" s="598"/>
      <c r="H6" s="598"/>
      <c r="I6" s="598"/>
      <c r="J6" s="598"/>
      <c r="K6" s="598"/>
      <c r="L6" s="598"/>
      <c r="M6" s="599"/>
    </row>
    <row r="7" spans="2:13" x14ac:dyDescent="0.25">
      <c r="B7" s="590" t="s">
        <v>2</v>
      </c>
      <c r="C7" s="591"/>
      <c r="D7" s="594" t="s">
        <v>3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2:13" ht="15.75" thickBot="1" x14ac:dyDescent="0.3">
      <c r="B8" s="592"/>
      <c r="C8" s="593"/>
      <c r="D8" s="597"/>
      <c r="E8" s="598"/>
      <c r="F8" s="598"/>
      <c r="G8" s="598"/>
      <c r="H8" s="598"/>
      <c r="I8" s="598"/>
      <c r="J8" s="598"/>
      <c r="K8" s="598"/>
      <c r="L8" s="598"/>
      <c r="M8" s="599"/>
    </row>
    <row r="9" spans="2:13" ht="45.75" thickBot="1" x14ac:dyDescent="0.3">
      <c r="B9" s="165" t="s">
        <v>11</v>
      </c>
      <c r="C9" s="4" t="s">
        <v>4</v>
      </c>
      <c r="D9" s="20" t="s">
        <v>13</v>
      </c>
      <c r="E9" s="22" t="s">
        <v>28</v>
      </c>
      <c r="F9" s="23" t="s">
        <v>5</v>
      </c>
      <c r="G9" s="161" t="s">
        <v>6</v>
      </c>
      <c r="H9" s="6" t="s">
        <v>7</v>
      </c>
      <c r="I9" s="79" t="s">
        <v>89</v>
      </c>
      <c r="J9" s="160" t="s">
        <v>8</v>
      </c>
      <c r="K9" s="161" t="s">
        <v>105</v>
      </c>
      <c r="L9" s="23" t="s">
        <v>9</v>
      </c>
      <c r="M9" s="20" t="s">
        <v>10</v>
      </c>
    </row>
    <row r="10" spans="2:13" ht="30" customHeight="1" thickBot="1" x14ac:dyDescent="0.3">
      <c r="B10" s="26">
        <v>1</v>
      </c>
      <c r="C10" s="97" t="s">
        <v>12</v>
      </c>
      <c r="D10" s="27" t="s">
        <v>14</v>
      </c>
      <c r="E10" s="255">
        <f>10296.8/15</f>
        <v>686.45333333333326</v>
      </c>
      <c r="F10" s="52">
        <f>ROUND(E10*G10,0)</f>
        <v>10297</v>
      </c>
      <c r="G10" s="25">
        <v>15</v>
      </c>
      <c r="H10" s="25"/>
      <c r="I10" s="13"/>
      <c r="J10" s="14"/>
      <c r="K10" s="13"/>
      <c r="L10" s="220">
        <f>F10+I10+K10</f>
        <v>10297</v>
      </c>
      <c r="M10" s="1"/>
    </row>
    <row r="11" spans="2:13" ht="30" customHeight="1" thickBot="1" x14ac:dyDescent="0.3">
      <c r="B11" s="26"/>
      <c r="C11" s="97" t="s">
        <v>129</v>
      </c>
      <c r="D11" s="2"/>
      <c r="E11" s="14"/>
      <c r="F11" s="14"/>
      <c r="G11" s="214"/>
      <c r="H11" s="214"/>
      <c r="I11" s="14"/>
      <c r="J11" s="14"/>
      <c r="K11" s="14"/>
      <c r="L11" s="149">
        <f>L10</f>
        <v>10297</v>
      </c>
      <c r="M11" s="3"/>
    </row>
    <row r="12" spans="2:13" ht="15.75" thickBot="1" x14ac:dyDescent="0.3"/>
    <row r="13" spans="2:13" x14ac:dyDescent="0.25">
      <c r="B13" s="600"/>
      <c r="C13" s="601"/>
      <c r="D13" s="606" t="s">
        <v>0</v>
      </c>
      <c r="E13" s="606"/>
      <c r="F13" s="606"/>
      <c r="G13" s="606"/>
      <c r="H13" s="606"/>
      <c r="I13" s="606"/>
      <c r="J13" s="606"/>
      <c r="K13" s="606"/>
      <c r="L13" s="606"/>
      <c r="M13" s="607"/>
    </row>
    <row r="14" spans="2:13" x14ac:dyDescent="0.25">
      <c r="B14" s="602"/>
      <c r="C14" s="603"/>
      <c r="D14" s="608"/>
      <c r="E14" s="608"/>
      <c r="F14" s="608"/>
      <c r="G14" s="608"/>
      <c r="H14" s="608"/>
      <c r="I14" s="608"/>
      <c r="J14" s="608"/>
      <c r="K14" s="608"/>
      <c r="L14" s="608"/>
      <c r="M14" s="609"/>
    </row>
    <row r="15" spans="2:13" x14ac:dyDescent="0.25">
      <c r="B15" s="602"/>
      <c r="C15" s="603"/>
      <c r="D15" s="610" t="str">
        <f>+D5</f>
        <v>PAGO QUINCENAL DEL 01 AL 15 DE ENERO DEL 2025</v>
      </c>
      <c r="E15" s="610"/>
      <c r="F15" s="610"/>
      <c r="G15" s="610"/>
      <c r="H15" s="610"/>
      <c r="I15" s="610"/>
      <c r="J15" s="610"/>
      <c r="K15" s="610"/>
      <c r="L15" s="610"/>
      <c r="M15" s="611"/>
    </row>
    <row r="16" spans="2:13" ht="47.25" customHeight="1" thickBot="1" x14ac:dyDescent="0.3">
      <c r="B16" s="604"/>
      <c r="C16" s="605"/>
      <c r="D16" s="598"/>
      <c r="E16" s="598"/>
      <c r="F16" s="598"/>
      <c r="G16" s="598"/>
      <c r="H16" s="598"/>
      <c r="I16" s="598"/>
      <c r="J16" s="598"/>
      <c r="K16" s="598"/>
      <c r="L16" s="598"/>
      <c r="M16" s="599"/>
    </row>
    <row r="17" spans="2:13" x14ac:dyDescent="0.25">
      <c r="B17" s="590" t="s">
        <v>2</v>
      </c>
      <c r="C17" s="591"/>
      <c r="D17" s="594" t="s">
        <v>15</v>
      </c>
      <c r="E17" s="595"/>
      <c r="F17" s="595"/>
      <c r="G17" s="595"/>
      <c r="H17" s="595"/>
      <c r="I17" s="595"/>
      <c r="J17" s="595"/>
      <c r="K17" s="595"/>
      <c r="L17" s="595"/>
      <c r="M17" s="596"/>
    </row>
    <row r="18" spans="2:13" ht="15.75" thickBot="1" x14ac:dyDescent="0.3">
      <c r="B18" s="592"/>
      <c r="C18" s="593"/>
      <c r="D18" s="597"/>
      <c r="E18" s="598"/>
      <c r="F18" s="598"/>
      <c r="G18" s="598"/>
      <c r="H18" s="598"/>
      <c r="I18" s="598"/>
      <c r="J18" s="598"/>
      <c r="K18" s="598"/>
      <c r="L18" s="598"/>
      <c r="M18" s="599"/>
    </row>
    <row r="19" spans="2:13" ht="45.75" thickBot="1" x14ac:dyDescent="0.3">
      <c r="B19" s="165" t="s">
        <v>11</v>
      </c>
      <c r="C19" s="4" t="s">
        <v>4</v>
      </c>
      <c r="D19" s="18" t="s">
        <v>13</v>
      </c>
      <c r="E19" s="21" t="s">
        <v>28</v>
      </c>
      <c r="F19" s="6" t="s">
        <v>5</v>
      </c>
      <c r="G19" s="170" t="s">
        <v>6</v>
      </c>
      <c r="H19" s="6" t="s">
        <v>7</v>
      </c>
      <c r="I19" s="79" t="s">
        <v>89</v>
      </c>
      <c r="J19" s="160" t="s">
        <v>8</v>
      </c>
      <c r="K19" s="161" t="s">
        <v>105</v>
      </c>
      <c r="L19" s="6" t="s">
        <v>9</v>
      </c>
      <c r="M19" s="5" t="s">
        <v>10</v>
      </c>
    </row>
    <row r="20" spans="2:13" ht="30.75" thickBot="1" x14ac:dyDescent="0.3">
      <c r="B20" s="18">
        <v>2</v>
      </c>
      <c r="C20" s="182" t="s">
        <v>90</v>
      </c>
      <c r="D20" s="148" t="s">
        <v>16</v>
      </c>
      <c r="E20" s="255">
        <v>319.2</v>
      </c>
      <c r="F20" s="50">
        <f>ROUND(E20*G20,0)</f>
        <v>4788</v>
      </c>
      <c r="G20" s="70">
        <v>15</v>
      </c>
      <c r="H20" s="62"/>
      <c r="I20" s="50"/>
      <c r="J20" s="13"/>
      <c r="K20" s="59"/>
      <c r="L20" s="222">
        <f>F20+I20+K20</f>
        <v>4788</v>
      </c>
      <c r="M20" s="10"/>
    </row>
    <row r="21" spans="2:13" ht="30" customHeight="1" thickBot="1" x14ac:dyDescent="0.3">
      <c r="B21" s="40">
        <v>3</v>
      </c>
      <c r="C21" s="103" t="s">
        <v>19</v>
      </c>
      <c r="D21" s="48" t="s">
        <v>20</v>
      </c>
      <c r="E21" s="50">
        <v>265.33</v>
      </c>
      <c r="F21" s="52">
        <f>ROUND(E21*G21,0)</f>
        <v>3980</v>
      </c>
      <c r="G21" s="62">
        <v>15</v>
      </c>
      <c r="H21" s="64"/>
      <c r="I21" s="43"/>
      <c r="J21" s="43"/>
      <c r="K21" s="50"/>
      <c r="L21" s="223">
        <f>F21+I21+K21</f>
        <v>3980</v>
      </c>
      <c r="M21" s="48"/>
    </row>
    <row r="22" spans="2:13" ht="30" customHeight="1" thickBot="1" x14ac:dyDescent="0.3">
      <c r="B22" s="47">
        <v>4</v>
      </c>
      <c r="C22" s="173" t="s">
        <v>21</v>
      </c>
      <c r="D22" s="48" t="s">
        <v>20</v>
      </c>
      <c r="E22" s="163">
        <v>265.33</v>
      </c>
      <c r="F22" s="50">
        <f>ROUND(E22*G22,0)</f>
        <v>3980</v>
      </c>
      <c r="G22" s="51">
        <v>15</v>
      </c>
      <c r="H22" s="62"/>
      <c r="I22" s="50"/>
      <c r="J22" s="50"/>
      <c r="K22" s="52"/>
      <c r="L22" s="222">
        <f>F22+I22+K22</f>
        <v>3980</v>
      </c>
      <c r="M22" s="53"/>
    </row>
    <row r="23" spans="2:13" ht="30" customHeight="1" thickBot="1" x14ac:dyDescent="0.3">
      <c r="B23" s="40">
        <v>5</v>
      </c>
      <c r="C23" s="183" t="s">
        <v>22</v>
      </c>
      <c r="D23" s="212" t="s">
        <v>23</v>
      </c>
      <c r="E23" s="256">
        <f>5075.2/15</f>
        <v>338.34666666666664</v>
      </c>
      <c r="F23" s="50">
        <f>ROUND(E23*G23,0)</f>
        <v>5075</v>
      </c>
      <c r="G23" s="71">
        <v>15</v>
      </c>
      <c r="H23" s="257">
        <v>8</v>
      </c>
      <c r="I23" s="119">
        <f t="shared" ref="I23:I24" si="0">ROUND((E23/4)*H23,0)</f>
        <v>677</v>
      </c>
      <c r="J23" s="43"/>
      <c r="K23" s="45"/>
      <c r="L23" s="223">
        <f>F23+I23+K23</f>
        <v>5752</v>
      </c>
      <c r="M23" s="46"/>
    </row>
    <row r="24" spans="2:13" ht="30" customHeight="1" thickBot="1" x14ac:dyDescent="0.3">
      <c r="B24" s="17">
        <v>6</v>
      </c>
      <c r="C24" s="184" t="s">
        <v>24</v>
      </c>
      <c r="D24" s="29" t="s">
        <v>25</v>
      </c>
      <c r="E24" s="255">
        <v>319.2</v>
      </c>
      <c r="F24" s="50">
        <f>ROUND(E24*G24,0)</f>
        <v>4788</v>
      </c>
      <c r="G24" s="51">
        <v>15</v>
      </c>
      <c r="H24" s="25">
        <v>10</v>
      </c>
      <c r="I24" s="119">
        <f t="shared" si="0"/>
        <v>798</v>
      </c>
      <c r="J24" s="50"/>
      <c r="K24" s="52"/>
      <c r="L24" s="222">
        <f>F24+I24+K24</f>
        <v>5586</v>
      </c>
      <c r="M24" s="3"/>
    </row>
    <row r="25" spans="2:13" ht="30" customHeight="1" thickBot="1" x14ac:dyDescent="0.3">
      <c r="B25" s="17"/>
      <c r="C25" s="184" t="s">
        <v>129</v>
      </c>
      <c r="D25" s="653"/>
      <c r="E25" s="654"/>
      <c r="F25" s="654"/>
      <c r="G25" s="654"/>
      <c r="H25" s="654"/>
      <c r="I25" s="654"/>
      <c r="J25" s="654"/>
      <c r="K25" s="655"/>
      <c r="L25" s="141">
        <f>L20+L21+L22+L23+L24</f>
        <v>24086</v>
      </c>
      <c r="M25" s="3"/>
    </row>
    <row r="26" spans="2:13" ht="15.75" thickBot="1" x14ac:dyDescent="0.3">
      <c r="F26" s="45"/>
    </row>
    <row r="27" spans="2:13" x14ac:dyDescent="0.25">
      <c r="B27" s="600"/>
      <c r="C27" s="601"/>
      <c r="D27" s="606" t="s">
        <v>0</v>
      </c>
      <c r="E27" s="606"/>
      <c r="F27" s="606"/>
      <c r="G27" s="606"/>
      <c r="H27" s="606"/>
      <c r="I27" s="606"/>
      <c r="J27" s="606"/>
      <c r="K27" s="606"/>
      <c r="L27" s="606"/>
      <c r="M27" s="607"/>
    </row>
    <row r="28" spans="2:13" x14ac:dyDescent="0.25">
      <c r="B28" s="602"/>
      <c r="C28" s="603"/>
      <c r="D28" s="608"/>
      <c r="E28" s="608"/>
      <c r="F28" s="608"/>
      <c r="G28" s="608"/>
      <c r="H28" s="608"/>
      <c r="I28" s="608"/>
      <c r="J28" s="608"/>
      <c r="K28" s="608"/>
      <c r="L28" s="608"/>
      <c r="M28" s="609"/>
    </row>
    <row r="29" spans="2:13" x14ac:dyDescent="0.25">
      <c r="B29" s="602"/>
      <c r="C29" s="603"/>
      <c r="D29" s="610" t="str">
        <f>+D5</f>
        <v>PAGO QUINCENAL DEL 01 AL 15 DE ENERO DEL 2025</v>
      </c>
      <c r="E29" s="610"/>
      <c r="F29" s="610"/>
      <c r="G29" s="610"/>
      <c r="H29" s="610"/>
      <c r="I29" s="610"/>
      <c r="J29" s="610"/>
      <c r="K29" s="610"/>
      <c r="L29" s="610"/>
      <c r="M29" s="611"/>
    </row>
    <row r="30" spans="2:13" ht="36.75" customHeight="1" thickBot="1" x14ac:dyDescent="0.3">
      <c r="B30" s="604"/>
      <c r="C30" s="605"/>
      <c r="D30" s="598"/>
      <c r="E30" s="598"/>
      <c r="F30" s="598"/>
      <c r="G30" s="598"/>
      <c r="H30" s="598"/>
      <c r="I30" s="598"/>
      <c r="J30" s="598"/>
      <c r="K30" s="598"/>
      <c r="L30" s="598"/>
      <c r="M30" s="599"/>
    </row>
    <row r="31" spans="2:13" x14ac:dyDescent="0.25">
      <c r="B31" s="590" t="s">
        <v>2</v>
      </c>
      <c r="C31" s="591"/>
      <c r="D31" s="594" t="s">
        <v>26</v>
      </c>
      <c r="E31" s="595"/>
      <c r="F31" s="595"/>
      <c r="G31" s="595"/>
      <c r="H31" s="595"/>
      <c r="I31" s="595"/>
      <c r="J31" s="595"/>
      <c r="K31" s="595"/>
      <c r="L31" s="595"/>
      <c r="M31" s="596"/>
    </row>
    <row r="32" spans="2:13" ht="15.75" thickBot="1" x14ac:dyDescent="0.3">
      <c r="B32" s="592"/>
      <c r="C32" s="593"/>
      <c r="D32" s="597"/>
      <c r="E32" s="598"/>
      <c r="F32" s="598"/>
      <c r="G32" s="598"/>
      <c r="H32" s="598"/>
      <c r="I32" s="598"/>
      <c r="J32" s="598"/>
      <c r="K32" s="598"/>
      <c r="L32" s="598"/>
      <c r="M32" s="599"/>
    </row>
    <row r="33" spans="2:17" ht="45.75" thickBot="1" x14ac:dyDescent="0.3">
      <c r="B33" s="176" t="s">
        <v>11</v>
      </c>
      <c r="C33" s="17" t="s">
        <v>4</v>
      </c>
      <c r="D33" s="18" t="s">
        <v>13</v>
      </c>
      <c r="E33" s="21" t="s">
        <v>28</v>
      </c>
      <c r="F33" s="19" t="s">
        <v>5</v>
      </c>
      <c r="G33" s="106" t="s">
        <v>6</v>
      </c>
      <c r="H33" s="6" t="s">
        <v>7</v>
      </c>
      <c r="I33" s="79" t="s">
        <v>89</v>
      </c>
      <c r="J33" s="160" t="s">
        <v>8</v>
      </c>
      <c r="K33" s="161" t="s">
        <v>105</v>
      </c>
      <c r="L33" s="19" t="s">
        <v>9</v>
      </c>
      <c r="M33" s="18" t="s">
        <v>10</v>
      </c>
    </row>
    <row r="34" spans="2:17" ht="30.75" thickBot="1" x14ac:dyDescent="0.3">
      <c r="B34" s="55">
        <v>7</v>
      </c>
      <c r="C34" s="185" t="s">
        <v>27</v>
      </c>
      <c r="D34" s="147" t="s">
        <v>29</v>
      </c>
      <c r="E34" s="258">
        <f>5340.6/15</f>
        <v>356.04</v>
      </c>
      <c r="F34" s="50">
        <f>ROUND(E34*G34,0)</f>
        <v>5341</v>
      </c>
      <c r="G34" s="60">
        <v>15</v>
      </c>
      <c r="H34" s="24"/>
      <c r="I34" s="259"/>
      <c r="J34" s="260">
        <v>1</v>
      </c>
      <c r="K34" s="120">
        <f>ROUND((E34*2)*J34,0)</f>
        <v>712</v>
      </c>
      <c r="L34" s="218">
        <f>F34+I34+K34</f>
        <v>6053</v>
      </c>
      <c r="M34" s="57"/>
    </row>
    <row r="35" spans="2:17" ht="30.75" thickBot="1" x14ac:dyDescent="0.3">
      <c r="B35" s="61">
        <v>8</v>
      </c>
      <c r="C35" s="116" t="s">
        <v>30</v>
      </c>
      <c r="D35" s="76" t="s">
        <v>31</v>
      </c>
      <c r="E35" s="255">
        <f>4077.2/15</f>
        <v>271.81333333333333</v>
      </c>
      <c r="F35" s="559">
        <f>ROUND(E35*G35,0)</f>
        <v>4077</v>
      </c>
      <c r="G35" s="62">
        <v>15</v>
      </c>
      <c r="H35" s="25">
        <v>4</v>
      </c>
      <c r="I35" s="259">
        <f>ROUND((E35/4)*H35,0)</f>
        <v>272</v>
      </c>
      <c r="J35" s="261">
        <v>1</v>
      </c>
      <c r="K35" s="120">
        <f>ROUND((E35*2)*J35,0)</f>
        <v>544</v>
      </c>
      <c r="L35" s="219">
        <f>F35+I35+K35</f>
        <v>4893</v>
      </c>
      <c r="M35" s="48"/>
    </row>
    <row r="36" spans="2:17" ht="30.75" thickBot="1" x14ac:dyDescent="0.3">
      <c r="B36" s="61">
        <v>9</v>
      </c>
      <c r="C36" s="116" t="s">
        <v>34</v>
      </c>
      <c r="D36" s="76" t="s">
        <v>35</v>
      </c>
      <c r="E36" s="255">
        <v>258.93333333333334</v>
      </c>
      <c r="F36" s="50">
        <f>ROUND(E36*G36,0)</f>
        <v>3884</v>
      </c>
      <c r="G36" s="62">
        <v>15</v>
      </c>
      <c r="H36" s="25"/>
      <c r="I36" s="262"/>
      <c r="J36" s="261"/>
      <c r="K36" s="122"/>
      <c r="L36" s="219">
        <f>F36+I36+K36</f>
        <v>3884</v>
      </c>
      <c r="M36" s="48"/>
    </row>
    <row r="37" spans="2:17" ht="30.75" thickBot="1" x14ac:dyDescent="0.3">
      <c r="B37" s="61">
        <v>10</v>
      </c>
      <c r="C37" s="162" t="s">
        <v>36</v>
      </c>
      <c r="D37" s="76" t="s">
        <v>35</v>
      </c>
      <c r="E37" s="255">
        <v>258.93333333333334</v>
      </c>
      <c r="F37" s="50">
        <f>ROUND(E37*G37,0)</f>
        <v>3884</v>
      </c>
      <c r="G37" s="62">
        <v>15</v>
      </c>
      <c r="H37" s="25"/>
      <c r="I37" s="262"/>
      <c r="J37" s="261">
        <v>1</v>
      </c>
      <c r="K37" s="120">
        <f>ROUND((E37*2)*J37,0)</f>
        <v>518</v>
      </c>
      <c r="L37" s="219">
        <f>F37+I37+K37</f>
        <v>4402</v>
      </c>
      <c r="M37" s="48"/>
    </row>
    <row r="38" spans="2:17" ht="30" customHeight="1" thickBot="1" x14ac:dyDescent="0.35">
      <c r="B38" s="95"/>
      <c r="C38" s="98" t="s">
        <v>129</v>
      </c>
      <c r="D38" s="638"/>
      <c r="E38" s="639"/>
      <c r="F38" s="639"/>
      <c r="G38" s="639"/>
      <c r="H38" s="639"/>
      <c r="I38" s="639"/>
      <c r="J38" s="639"/>
      <c r="K38" s="640"/>
      <c r="L38" s="99">
        <f>L34+L35+L36+L37</f>
        <v>19232</v>
      </c>
      <c r="M38" s="3"/>
    </row>
    <row r="39" spans="2:17" ht="15.75" thickBot="1" x14ac:dyDescent="0.3">
      <c r="F39" s="45"/>
    </row>
    <row r="40" spans="2:17" x14ac:dyDescent="0.25">
      <c r="B40" s="600">
        <f ca="1">B40:M64</f>
        <v>0</v>
      </c>
      <c r="C40" s="601"/>
      <c r="D40" s="606" t="s">
        <v>0</v>
      </c>
      <c r="E40" s="606"/>
      <c r="F40" s="606"/>
      <c r="G40" s="606"/>
      <c r="H40" s="606"/>
      <c r="I40" s="606"/>
      <c r="J40" s="606"/>
      <c r="K40" s="606"/>
      <c r="L40" s="606"/>
      <c r="M40" s="607"/>
    </row>
    <row r="41" spans="2:17" x14ac:dyDescent="0.25">
      <c r="B41" s="602"/>
      <c r="C41" s="603"/>
      <c r="D41" s="608"/>
      <c r="E41" s="608"/>
      <c r="F41" s="608"/>
      <c r="G41" s="608"/>
      <c r="H41" s="608"/>
      <c r="I41" s="608"/>
      <c r="J41" s="608"/>
      <c r="K41" s="608"/>
      <c r="L41" s="608"/>
      <c r="M41" s="609"/>
    </row>
    <row r="42" spans="2:17" x14ac:dyDescent="0.25">
      <c r="B42" s="602"/>
      <c r="C42" s="603"/>
      <c r="D42" s="610" t="str">
        <f>+D5</f>
        <v>PAGO QUINCENAL DEL 01 AL 15 DE ENERO DEL 2025</v>
      </c>
      <c r="E42" s="610"/>
      <c r="F42" s="610"/>
      <c r="G42" s="610"/>
      <c r="H42" s="610"/>
      <c r="I42" s="610"/>
      <c r="J42" s="610"/>
      <c r="K42" s="610"/>
      <c r="L42" s="610"/>
      <c r="M42" s="611"/>
    </row>
    <row r="43" spans="2:17" ht="45.75" customHeight="1" thickBot="1" x14ac:dyDescent="0.3">
      <c r="B43" s="604"/>
      <c r="C43" s="605"/>
      <c r="D43" s="598"/>
      <c r="E43" s="598"/>
      <c r="F43" s="598"/>
      <c r="G43" s="598"/>
      <c r="H43" s="598"/>
      <c r="I43" s="598"/>
      <c r="J43" s="598"/>
      <c r="K43" s="598"/>
      <c r="L43" s="598"/>
      <c r="M43" s="599"/>
    </row>
    <row r="44" spans="2:17" x14ac:dyDescent="0.25">
      <c r="B44" s="590" t="s">
        <v>2</v>
      </c>
      <c r="C44" s="591"/>
      <c r="D44" s="594" t="s">
        <v>37</v>
      </c>
      <c r="E44" s="595"/>
      <c r="F44" s="595"/>
      <c r="G44" s="595"/>
      <c r="H44" s="595"/>
      <c r="I44" s="595"/>
      <c r="J44" s="595"/>
      <c r="K44" s="595"/>
      <c r="L44" s="595"/>
      <c r="M44" s="596"/>
    </row>
    <row r="45" spans="2:17" ht="15.75" thickBot="1" x14ac:dyDescent="0.3">
      <c r="B45" s="592"/>
      <c r="C45" s="593"/>
      <c r="D45" s="597"/>
      <c r="E45" s="598"/>
      <c r="F45" s="598"/>
      <c r="G45" s="598"/>
      <c r="H45" s="598"/>
      <c r="I45" s="598"/>
      <c r="J45" s="598"/>
      <c r="K45" s="598"/>
      <c r="L45" s="598"/>
      <c r="M45" s="599"/>
    </row>
    <row r="46" spans="2:17" ht="39" thickBot="1" x14ac:dyDescent="0.3">
      <c r="B46" s="175" t="s">
        <v>11</v>
      </c>
      <c r="C46" s="17" t="s">
        <v>4</v>
      </c>
      <c r="D46" s="18" t="s">
        <v>13</v>
      </c>
      <c r="E46" s="21" t="s">
        <v>28</v>
      </c>
      <c r="F46" s="19" t="s">
        <v>5</v>
      </c>
      <c r="G46" s="106" t="s">
        <v>6</v>
      </c>
      <c r="H46" s="6" t="s">
        <v>7</v>
      </c>
      <c r="I46" s="160" t="s">
        <v>89</v>
      </c>
      <c r="J46" s="160" t="s">
        <v>8</v>
      </c>
      <c r="K46" s="161" t="s">
        <v>105</v>
      </c>
      <c r="L46" s="19" t="s">
        <v>9</v>
      </c>
      <c r="M46" s="18" t="s">
        <v>10</v>
      </c>
      <c r="O46">
        <v>1000</v>
      </c>
      <c r="P46">
        <v>300</v>
      </c>
      <c r="Q46">
        <f t="shared" ref="Q46:Q47" si="1">+P46*O46</f>
        <v>300000</v>
      </c>
    </row>
    <row r="47" spans="2:17" ht="30" customHeight="1" thickBot="1" x14ac:dyDescent="0.3">
      <c r="B47" s="18">
        <v>11</v>
      </c>
      <c r="C47" s="217" t="s">
        <v>38</v>
      </c>
      <c r="D47" s="148" t="s">
        <v>42</v>
      </c>
      <c r="E47" s="255">
        <v>319.2</v>
      </c>
      <c r="F47" s="50">
        <f>ROUND(E47*G47,0)</f>
        <v>4788</v>
      </c>
      <c r="G47" s="24">
        <v>15</v>
      </c>
      <c r="H47" s="24"/>
      <c r="I47" s="12"/>
      <c r="J47" s="13"/>
      <c r="K47" s="8"/>
      <c r="L47" s="225">
        <f>F47+I47+K47</f>
        <v>4788</v>
      </c>
      <c r="M47" s="8"/>
      <c r="O47">
        <v>2000</v>
      </c>
      <c r="P47">
        <v>350</v>
      </c>
      <c r="Q47">
        <f t="shared" si="1"/>
        <v>700000</v>
      </c>
    </row>
    <row r="48" spans="2:17" ht="30" customHeight="1" thickBot="1" x14ac:dyDescent="0.3">
      <c r="B48" s="63">
        <v>12</v>
      </c>
      <c r="C48" s="103" t="s">
        <v>40</v>
      </c>
      <c r="D48" s="76" t="s">
        <v>43</v>
      </c>
      <c r="E48" s="255">
        <v>448.86666666666667</v>
      </c>
      <c r="F48" s="50">
        <f>ROUND(E48*G48,0)</f>
        <v>6733</v>
      </c>
      <c r="G48" s="62">
        <v>15</v>
      </c>
      <c r="H48" s="62"/>
      <c r="I48" s="50"/>
      <c r="J48" s="57"/>
      <c r="K48" s="48"/>
      <c r="L48" s="222">
        <f>F48+I48+K48</f>
        <v>6733</v>
      </c>
      <c r="M48" s="48"/>
      <c r="O48">
        <v>1000</v>
      </c>
      <c r="P48">
        <v>500</v>
      </c>
      <c r="Q48">
        <f>+P48*O48</f>
        <v>500000</v>
      </c>
    </row>
    <row r="49" spans="2:17" ht="30" customHeight="1" thickBot="1" x14ac:dyDescent="0.3">
      <c r="B49" s="61">
        <v>13</v>
      </c>
      <c r="C49" s="162" t="s">
        <v>41</v>
      </c>
      <c r="D49" s="76" t="s">
        <v>44</v>
      </c>
      <c r="E49" s="255">
        <v>501.33333333333331</v>
      </c>
      <c r="F49" s="50">
        <f>ROUND(E49*G49,0)</f>
        <v>7520</v>
      </c>
      <c r="G49" s="62">
        <v>15</v>
      </c>
      <c r="H49" s="62"/>
      <c r="I49" s="52"/>
      <c r="J49" s="48"/>
      <c r="K49" s="48"/>
      <c r="L49" s="219">
        <f>F49+I49+K49</f>
        <v>7520</v>
      </c>
      <c r="M49" s="48"/>
      <c r="Q49" s="253">
        <f>SUM(Q46:Q48)</f>
        <v>1500000</v>
      </c>
    </row>
    <row r="50" spans="2:17" ht="29.25" customHeight="1" thickBot="1" x14ac:dyDescent="0.35">
      <c r="B50" s="95"/>
      <c r="C50" s="98" t="s">
        <v>129</v>
      </c>
      <c r="D50" s="638"/>
      <c r="E50" s="639"/>
      <c r="F50" s="639"/>
      <c r="G50" s="639"/>
      <c r="H50" s="639"/>
      <c r="I50" s="639"/>
      <c r="J50" s="639"/>
      <c r="K50" s="640"/>
      <c r="L50" s="99">
        <f>L47+L48+L49</f>
        <v>19041</v>
      </c>
      <c r="M50" s="3"/>
      <c r="Q50" s="253">
        <f>+Q49*0.06</f>
        <v>90000</v>
      </c>
    </row>
    <row r="51" spans="2:17" hidden="1" x14ac:dyDescent="0.25"/>
    <row r="52" spans="2:17" ht="15.75" thickBot="1" x14ac:dyDescent="0.3">
      <c r="Q52" s="253">
        <v>30000</v>
      </c>
    </row>
    <row r="53" spans="2:17" x14ac:dyDescent="0.25">
      <c r="B53" s="600"/>
      <c r="C53" s="601"/>
      <c r="D53" s="606" t="s">
        <v>0</v>
      </c>
      <c r="E53" s="606"/>
      <c r="F53" s="606"/>
      <c r="G53" s="606"/>
      <c r="H53" s="606"/>
      <c r="I53" s="606"/>
      <c r="J53" s="606"/>
      <c r="K53" s="606"/>
      <c r="L53" s="606"/>
      <c r="M53" s="607"/>
      <c r="Q53" s="253">
        <v>6000</v>
      </c>
    </row>
    <row r="54" spans="2:17" x14ac:dyDescent="0.25">
      <c r="B54" s="602"/>
      <c r="C54" s="603"/>
      <c r="D54" s="608"/>
      <c r="E54" s="608"/>
      <c r="F54" s="608"/>
      <c r="G54" s="608"/>
      <c r="H54" s="608"/>
      <c r="I54" s="608"/>
      <c r="J54" s="608"/>
      <c r="K54" s="608"/>
      <c r="L54" s="608"/>
      <c r="M54" s="609"/>
    </row>
    <row r="55" spans="2:17" x14ac:dyDescent="0.25">
      <c r="B55" s="602"/>
      <c r="C55" s="603"/>
      <c r="D55" s="610" t="str">
        <f>+D5</f>
        <v>PAGO QUINCENAL DEL 01 AL 15 DE ENERO DEL 2025</v>
      </c>
      <c r="E55" s="610"/>
      <c r="F55" s="610"/>
      <c r="G55" s="610"/>
      <c r="H55" s="610"/>
      <c r="I55" s="610"/>
      <c r="J55" s="610"/>
      <c r="K55" s="610"/>
      <c r="L55" s="610"/>
      <c r="M55" s="611"/>
      <c r="Q55">
        <f>9836.2-7720.2</f>
        <v>2116.0000000000009</v>
      </c>
    </row>
    <row r="56" spans="2:17" ht="48.75" customHeight="1" thickBot="1" x14ac:dyDescent="0.3">
      <c r="B56" s="604"/>
      <c r="C56" s="605"/>
      <c r="D56" s="598"/>
      <c r="E56" s="598"/>
      <c r="F56" s="598"/>
      <c r="G56" s="598"/>
      <c r="H56" s="598"/>
      <c r="I56" s="598"/>
      <c r="J56" s="598"/>
      <c r="K56" s="598"/>
      <c r="L56" s="598"/>
      <c r="M56" s="599"/>
      <c r="Q56">
        <f>+Q55/4</f>
        <v>529.00000000000023</v>
      </c>
    </row>
    <row r="57" spans="2:17" x14ac:dyDescent="0.25">
      <c r="B57" s="590" t="s">
        <v>2</v>
      </c>
      <c r="C57" s="591"/>
      <c r="D57" s="594" t="s">
        <v>45</v>
      </c>
      <c r="E57" s="595"/>
      <c r="F57" s="595"/>
      <c r="G57" s="595"/>
      <c r="H57" s="595"/>
      <c r="I57" s="595"/>
      <c r="J57" s="595"/>
      <c r="K57" s="595"/>
      <c r="L57" s="595"/>
      <c r="M57" s="596"/>
    </row>
    <row r="58" spans="2:17" ht="15.75" thickBot="1" x14ac:dyDescent="0.3">
      <c r="B58" s="592"/>
      <c r="C58" s="593"/>
      <c r="D58" s="597"/>
      <c r="E58" s="598"/>
      <c r="F58" s="598"/>
      <c r="G58" s="598"/>
      <c r="H58" s="598"/>
      <c r="I58" s="598"/>
      <c r="J58" s="598"/>
      <c r="K58" s="598"/>
      <c r="L58" s="598"/>
      <c r="M58" s="599"/>
      <c r="Q58">
        <f>11524.6-9690.8</f>
        <v>1833.8000000000011</v>
      </c>
    </row>
    <row r="59" spans="2:17" ht="45.75" thickBot="1" x14ac:dyDescent="0.3">
      <c r="B59" s="175" t="s">
        <v>11</v>
      </c>
      <c r="C59" s="17" t="s">
        <v>4</v>
      </c>
      <c r="D59" s="18" t="s">
        <v>13</v>
      </c>
      <c r="E59" s="21" t="s">
        <v>28</v>
      </c>
      <c r="F59" s="19" t="s">
        <v>5</v>
      </c>
      <c r="G59" s="106" t="s">
        <v>6</v>
      </c>
      <c r="H59" s="6" t="s">
        <v>7</v>
      </c>
      <c r="I59" s="79" t="s">
        <v>89</v>
      </c>
      <c r="J59" s="160" t="s">
        <v>8</v>
      </c>
      <c r="K59" s="161" t="s">
        <v>105</v>
      </c>
      <c r="L59" s="19" t="s">
        <v>9</v>
      </c>
      <c r="M59" s="18" t="s">
        <v>10</v>
      </c>
      <c r="Q59">
        <f>+Q58/3</f>
        <v>611.26666666666699</v>
      </c>
    </row>
    <row r="60" spans="2:17" ht="30.75" thickBot="1" x14ac:dyDescent="0.3">
      <c r="B60" s="55">
        <v>14</v>
      </c>
      <c r="C60" s="115" t="s">
        <v>46</v>
      </c>
      <c r="D60" s="147" t="s">
        <v>47</v>
      </c>
      <c r="E60" s="255">
        <v>431.2</v>
      </c>
      <c r="F60" s="50">
        <f>ROUND(E60*G60,0)</f>
        <v>6468</v>
      </c>
      <c r="G60" s="60">
        <v>15</v>
      </c>
      <c r="H60" s="60"/>
      <c r="I60" s="59"/>
      <c r="J60" s="13"/>
      <c r="K60" s="58"/>
      <c r="L60" s="218">
        <f>F60+I60+K60</f>
        <v>6468</v>
      </c>
      <c r="M60" s="57"/>
    </row>
    <row r="61" spans="2:17" ht="30.75" thickBot="1" x14ac:dyDescent="0.3">
      <c r="B61" s="61">
        <v>15</v>
      </c>
      <c r="C61" s="162" t="s">
        <v>48</v>
      </c>
      <c r="D61" s="48" t="s">
        <v>49</v>
      </c>
      <c r="E61" s="255">
        <v>319.2</v>
      </c>
      <c r="F61" s="50">
        <f>ROUND(E61*G61,0)</f>
        <v>4788</v>
      </c>
      <c r="G61" s="62">
        <v>15</v>
      </c>
      <c r="H61" s="25">
        <v>18</v>
      </c>
      <c r="I61" s="119">
        <f>ROUND((E61/4)*H61,0)</f>
        <v>1436</v>
      </c>
      <c r="J61" s="122"/>
      <c r="K61" s="163"/>
      <c r="L61" s="219">
        <f>F61+I61+K61</f>
        <v>6224</v>
      </c>
      <c r="M61" s="48"/>
    </row>
    <row r="62" spans="2:17" ht="30" customHeight="1" thickBot="1" x14ac:dyDescent="0.3">
      <c r="B62" s="61">
        <v>16</v>
      </c>
      <c r="C62" s="162" t="s">
        <v>130</v>
      </c>
      <c r="D62" s="76" t="s">
        <v>87</v>
      </c>
      <c r="E62" s="255">
        <v>319.2</v>
      </c>
      <c r="F62" s="50">
        <f>ROUND(E62*G62,0)</f>
        <v>4788</v>
      </c>
      <c r="G62" s="62">
        <v>15</v>
      </c>
      <c r="H62" s="25"/>
      <c r="I62" s="52"/>
      <c r="J62" s="122"/>
      <c r="K62" s="163"/>
      <c r="L62" s="219">
        <f>F62+I62+K62</f>
        <v>4788</v>
      </c>
      <c r="M62" s="48"/>
    </row>
    <row r="63" spans="2:17" ht="30.75" thickBot="1" x14ac:dyDescent="0.3">
      <c r="B63" s="61">
        <v>17</v>
      </c>
      <c r="C63" s="162" t="s">
        <v>50</v>
      </c>
      <c r="D63" s="48" t="s">
        <v>49</v>
      </c>
      <c r="E63" s="255">
        <v>266.2</v>
      </c>
      <c r="F63" s="50">
        <f>ROUND(E63*G63,0)</f>
        <v>3993</v>
      </c>
      <c r="G63" s="62">
        <v>15</v>
      </c>
      <c r="H63" s="25">
        <v>18</v>
      </c>
      <c r="I63" s="119">
        <f>ROUND((E63/4)*H63,0)</f>
        <v>1198</v>
      </c>
      <c r="J63" s="50"/>
      <c r="K63" s="163"/>
      <c r="L63" s="219">
        <f>F63+I63+K63</f>
        <v>5191</v>
      </c>
      <c r="M63" s="48"/>
    </row>
    <row r="64" spans="2:17" ht="30" customHeight="1" thickBot="1" x14ac:dyDescent="0.3">
      <c r="B64" s="95"/>
      <c r="C64" s="97" t="s">
        <v>129</v>
      </c>
      <c r="D64" s="2"/>
      <c r="E64" s="2"/>
      <c r="F64" s="2"/>
      <c r="G64" s="2"/>
      <c r="H64" s="2"/>
      <c r="I64" s="2"/>
      <c r="J64" s="2"/>
      <c r="K64" s="2"/>
      <c r="L64" s="99">
        <f>L60+L61+L62+L63</f>
        <v>22671</v>
      </c>
      <c r="M64" s="3"/>
    </row>
    <row r="65" spans="2:13" ht="15.75" thickBot="1" x14ac:dyDescent="0.3">
      <c r="F65" s="45"/>
    </row>
    <row r="66" spans="2:13" x14ac:dyDescent="0.25">
      <c r="B66" s="600"/>
      <c r="C66" s="601"/>
      <c r="D66" s="606" t="s">
        <v>0</v>
      </c>
      <c r="E66" s="606"/>
      <c r="F66" s="606"/>
      <c r="G66" s="606"/>
      <c r="H66" s="606"/>
      <c r="I66" s="606"/>
      <c r="J66" s="606"/>
      <c r="K66" s="606"/>
      <c r="L66" s="606"/>
      <c r="M66" s="607"/>
    </row>
    <row r="67" spans="2:13" x14ac:dyDescent="0.25">
      <c r="B67" s="602"/>
      <c r="C67" s="603"/>
      <c r="D67" s="608"/>
      <c r="E67" s="608"/>
      <c r="F67" s="608"/>
      <c r="G67" s="608"/>
      <c r="H67" s="608"/>
      <c r="I67" s="608"/>
      <c r="J67" s="608"/>
      <c r="K67" s="608"/>
      <c r="L67" s="608"/>
      <c r="M67" s="609"/>
    </row>
    <row r="68" spans="2:13" x14ac:dyDescent="0.25">
      <c r="B68" s="602"/>
      <c r="C68" s="603"/>
      <c r="D68" s="610" t="str">
        <f>+D5</f>
        <v>PAGO QUINCENAL DEL 01 AL 15 DE ENERO DEL 2025</v>
      </c>
      <c r="E68" s="610"/>
      <c r="F68" s="610"/>
      <c r="G68" s="610"/>
      <c r="H68" s="610"/>
      <c r="I68" s="610"/>
      <c r="J68" s="610"/>
      <c r="K68" s="610"/>
      <c r="L68" s="610"/>
      <c r="M68" s="611"/>
    </row>
    <row r="69" spans="2:13" ht="48.75" customHeight="1" thickBot="1" x14ac:dyDescent="0.3">
      <c r="B69" s="604"/>
      <c r="C69" s="605"/>
      <c r="D69" s="598"/>
      <c r="E69" s="598"/>
      <c r="F69" s="598"/>
      <c r="G69" s="598"/>
      <c r="H69" s="598"/>
      <c r="I69" s="598"/>
      <c r="J69" s="598"/>
      <c r="K69" s="598"/>
      <c r="L69" s="598"/>
      <c r="M69" s="599"/>
    </row>
    <row r="70" spans="2:13" x14ac:dyDescent="0.25">
      <c r="B70" s="590" t="s">
        <v>2</v>
      </c>
      <c r="C70" s="591"/>
      <c r="D70" s="594" t="s">
        <v>52</v>
      </c>
      <c r="E70" s="595"/>
      <c r="F70" s="595"/>
      <c r="G70" s="595"/>
      <c r="H70" s="595"/>
      <c r="I70" s="595"/>
      <c r="J70" s="595"/>
      <c r="K70" s="595"/>
      <c r="L70" s="595"/>
      <c r="M70" s="596"/>
    </row>
    <row r="71" spans="2:13" ht="15.75" thickBot="1" x14ac:dyDescent="0.3">
      <c r="B71" s="592"/>
      <c r="C71" s="593"/>
      <c r="D71" s="597"/>
      <c r="E71" s="598"/>
      <c r="F71" s="598"/>
      <c r="G71" s="598"/>
      <c r="H71" s="598"/>
      <c r="I71" s="598"/>
      <c r="J71" s="598"/>
      <c r="K71" s="598"/>
      <c r="L71" s="598"/>
      <c r="M71" s="599"/>
    </row>
    <row r="72" spans="2:13" ht="45.75" thickBot="1" x14ac:dyDescent="0.3">
      <c r="B72" s="176" t="s">
        <v>11</v>
      </c>
      <c r="C72" s="17" t="s">
        <v>4</v>
      </c>
      <c r="D72" s="18" t="s">
        <v>13</v>
      </c>
      <c r="E72" s="21" t="s">
        <v>28</v>
      </c>
      <c r="F72" s="19" t="s">
        <v>5</v>
      </c>
      <c r="G72" s="106" t="s">
        <v>6</v>
      </c>
      <c r="H72" s="6" t="s">
        <v>7</v>
      </c>
      <c r="I72" s="79" t="s">
        <v>89</v>
      </c>
      <c r="J72" s="160" t="s">
        <v>8</v>
      </c>
      <c r="K72" s="161" t="s">
        <v>105</v>
      </c>
      <c r="L72" s="19" t="s">
        <v>9</v>
      </c>
      <c r="M72" s="18" t="s">
        <v>10</v>
      </c>
    </row>
    <row r="73" spans="2:13" ht="32.25" thickBot="1" x14ac:dyDescent="0.3">
      <c r="B73" s="61">
        <v>18</v>
      </c>
      <c r="C73" s="187" t="s">
        <v>139</v>
      </c>
      <c r="D73" s="29" t="s">
        <v>54</v>
      </c>
      <c r="E73" s="255">
        <v>319.2</v>
      </c>
      <c r="F73" s="255">
        <f>ROUND(E73*G73,0)</f>
        <v>2554</v>
      </c>
      <c r="G73" s="25">
        <v>8</v>
      </c>
      <c r="H73" s="25">
        <v>18</v>
      </c>
      <c r="I73" s="259">
        <f>ROUND((E73/4)*H73,0)</f>
        <v>1436</v>
      </c>
      <c r="J73" s="255"/>
      <c r="K73" s="255"/>
      <c r="L73" s="219">
        <f>F73+I73+K73</f>
        <v>3990</v>
      </c>
      <c r="M73" s="50"/>
    </row>
    <row r="74" spans="2:13" ht="30" customHeight="1" thickBot="1" x14ac:dyDescent="0.3">
      <c r="B74" s="133"/>
      <c r="C74" s="103" t="s">
        <v>129</v>
      </c>
      <c r="D74" s="638"/>
      <c r="E74" s="639"/>
      <c r="F74" s="639"/>
      <c r="G74" s="639"/>
      <c r="H74" s="639"/>
      <c r="I74" s="639"/>
      <c r="J74" s="639"/>
      <c r="K74" s="640"/>
      <c r="L74" s="226">
        <f>L73</f>
        <v>3990</v>
      </c>
      <c r="M74" s="53"/>
    </row>
    <row r="75" spans="2:13" ht="15.75" thickBot="1" x14ac:dyDescent="0.3"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</row>
    <row r="76" spans="2:13" x14ac:dyDescent="0.25">
      <c r="B76" s="612"/>
      <c r="C76" s="613"/>
      <c r="D76" s="618" t="s">
        <v>0</v>
      </c>
      <c r="E76" s="618"/>
      <c r="F76" s="618"/>
      <c r="G76" s="618"/>
      <c r="H76" s="618"/>
      <c r="I76" s="618"/>
      <c r="J76" s="618"/>
      <c r="K76" s="618"/>
      <c r="L76" s="618"/>
      <c r="M76" s="619"/>
    </row>
    <row r="77" spans="2:13" x14ac:dyDescent="0.25">
      <c r="B77" s="614"/>
      <c r="C77" s="615"/>
      <c r="D77" s="620"/>
      <c r="E77" s="620"/>
      <c r="F77" s="620"/>
      <c r="G77" s="620"/>
      <c r="H77" s="620"/>
      <c r="I77" s="620"/>
      <c r="J77" s="620"/>
      <c r="K77" s="620"/>
      <c r="L77" s="620"/>
      <c r="M77" s="621"/>
    </row>
    <row r="78" spans="2:13" x14ac:dyDescent="0.25">
      <c r="B78" s="614"/>
      <c r="C78" s="615"/>
      <c r="D78" s="610" t="str">
        <f>+D5</f>
        <v>PAGO QUINCENAL DEL 01 AL 15 DE ENERO DEL 2025</v>
      </c>
      <c r="E78" s="610"/>
      <c r="F78" s="610"/>
      <c r="G78" s="610"/>
      <c r="H78" s="610"/>
      <c r="I78" s="610"/>
      <c r="J78" s="610"/>
      <c r="K78" s="610"/>
      <c r="L78" s="610"/>
      <c r="M78" s="611"/>
    </row>
    <row r="79" spans="2:13" ht="48" customHeight="1" thickBot="1" x14ac:dyDescent="0.3">
      <c r="B79" s="616"/>
      <c r="C79" s="617"/>
      <c r="D79" s="598"/>
      <c r="E79" s="598"/>
      <c r="F79" s="598"/>
      <c r="G79" s="598"/>
      <c r="H79" s="598"/>
      <c r="I79" s="598"/>
      <c r="J79" s="598"/>
      <c r="K79" s="598"/>
      <c r="L79" s="598"/>
      <c r="M79" s="599"/>
    </row>
    <row r="80" spans="2:13" x14ac:dyDescent="0.25">
      <c r="B80" s="626" t="s">
        <v>2</v>
      </c>
      <c r="C80" s="627"/>
      <c r="D80" s="630" t="s">
        <v>55</v>
      </c>
      <c r="E80" s="631"/>
      <c r="F80" s="631"/>
      <c r="G80" s="631"/>
      <c r="H80" s="631"/>
      <c r="I80" s="631"/>
      <c r="J80" s="631"/>
      <c r="K80" s="631"/>
      <c r="L80" s="631"/>
      <c r="M80" s="632"/>
    </row>
    <row r="81" spans="2:13" ht="15.75" thickBot="1" x14ac:dyDescent="0.3">
      <c r="B81" s="628"/>
      <c r="C81" s="629"/>
      <c r="D81" s="633"/>
      <c r="E81" s="624"/>
      <c r="F81" s="624"/>
      <c r="G81" s="624"/>
      <c r="H81" s="624"/>
      <c r="I81" s="624"/>
      <c r="J81" s="624"/>
      <c r="K81" s="624"/>
      <c r="L81" s="624"/>
      <c r="M81" s="625"/>
    </row>
    <row r="82" spans="2:13" ht="45.75" thickBot="1" x14ac:dyDescent="0.3">
      <c r="B82" s="174" t="s">
        <v>11</v>
      </c>
      <c r="C82" s="47" t="s">
        <v>4</v>
      </c>
      <c r="D82" s="61" t="s">
        <v>13</v>
      </c>
      <c r="E82" s="73" t="s">
        <v>28</v>
      </c>
      <c r="F82" s="74" t="s">
        <v>5</v>
      </c>
      <c r="G82" s="136" t="s">
        <v>6</v>
      </c>
      <c r="H82" s="6" t="s">
        <v>7</v>
      </c>
      <c r="I82" s="79" t="s">
        <v>89</v>
      </c>
      <c r="J82" s="160" t="s">
        <v>8</v>
      </c>
      <c r="K82" s="161" t="s">
        <v>105</v>
      </c>
      <c r="L82" s="74" t="s">
        <v>9</v>
      </c>
      <c r="M82" s="61" t="s">
        <v>10</v>
      </c>
    </row>
    <row r="83" spans="2:13" ht="32.25" thickBot="1" x14ac:dyDescent="0.3">
      <c r="B83" s="61">
        <v>19</v>
      </c>
      <c r="C83" s="187" t="s">
        <v>56</v>
      </c>
      <c r="D83" s="76" t="s">
        <v>57</v>
      </c>
      <c r="E83" s="255">
        <v>319.2</v>
      </c>
      <c r="F83" s="50">
        <f>ROUND(E83*G83,0)</f>
        <v>4788</v>
      </c>
      <c r="G83" s="62">
        <v>15</v>
      </c>
      <c r="H83" s="62"/>
      <c r="I83" s="52"/>
      <c r="J83" s="50"/>
      <c r="K83" s="50"/>
      <c r="L83" s="219">
        <f>F83+I83+K83</f>
        <v>4788</v>
      </c>
      <c r="M83" s="48"/>
    </row>
    <row r="84" spans="2:13" ht="30" customHeight="1" thickBot="1" x14ac:dyDescent="0.35">
      <c r="B84" s="133"/>
      <c r="C84" s="134" t="s">
        <v>129</v>
      </c>
      <c r="D84" s="647"/>
      <c r="E84" s="648"/>
      <c r="F84" s="648"/>
      <c r="G84" s="648"/>
      <c r="H84" s="648"/>
      <c r="I84" s="648"/>
      <c r="J84" s="648"/>
      <c r="K84" s="649"/>
      <c r="L84" s="135">
        <f>L83</f>
        <v>4788</v>
      </c>
      <c r="M84" s="53"/>
    </row>
    <row r="85" spans="2:13" ht="15.75" thickBot="1" x14ac:dyDescent="0.3"/>
    <row r="86" spans="2:13" x14ac:dyDescent="0.25">
      <c r="B86" s="600"/>
      <c r="C86" s="601"/>
      <c r="D86" s="606" t="s">
        <v>0</v>
      </c>
      <c r="E86" s="606"/>
      <c r="F86" s="606"/>
      <c r="G86" s="606"/>
      <c r="H86" s="606"/>
      <c r="I86" s="606"/>
      <c r="J86" s="606"/>
      <c r="K86" s="606"/>
      <c r="L86" s="606"/>
      <c r="M86" s="607"/>
    </row>
    <row r="87" spans="2:13" x14ac:dyDescent="0.25">
      <c r="B87" s="602"/>
      <c r="C87" s="603"/>
      <c r="D87" s="608"/>
      <c r="E87" s="608"/>
      <c r="F87" s="608"/>
      <c r="G87" s="608"/>
      <c r="H87" s="608"/>
      <c r="I87" s="608"/>
      <c r="J87" s="608"/>
      <c r="K87" s="608"/>
      <c r="L87" s="608"/>
      <c r="M87" s="609"/>
    </row>
    <row r="88" spans="2:13" x14ac:dyDescent="0.25">
      <c r="B88" s="602"/>
      <c r="C88" s="603"/>
      <c r="D88" s="610" t="str">
        <f>+D5</f>
        <v>PAGO QUINCENAL DEL 01 AL 15 DE ENERO DEL 2025</v>
      </c>
      <c r="E88" s="610"/>
      <c r="F88" s="610"/>
      <c r="G88" s="610"/>
      <c r="H88" s="610"/>
      <c r="I88" s="610"/>
      <c r="J88" s="610"/>
      <c r="K88" s="610"/>
      <c r="L88" s="610"/>
      <c r="M88" s="611"/>
    </row>
    <row r="89" spans="2:13" ht="48" customHeight="1" thickBot="1" x14ac:dyDescent="0.3">
      <c r="B89" s="604"/>
      <c r="C89" s="605"/>
      <c r="D89" s="598"/>
      <c r="E89" s="598"/>
      <c r="F89" s="598"/>
      <c r="G89" s="598"/>
      <c r="H89" s="598"/>
      <c r="I89" s="598"/>
      <c r="J89" s="598"/>
      <c r="K89" s="598"/>
      <c r="L89" s="598"/>
      <c r="M89" s="599"/>
    </row>
    <row r="90" spans="2:13" x14ac:dyDescent="0.25">
      <c r="B90" s="590" t="s">
        <v>2</v>
      </c>
      <c r="C90" s="591"/>
      <c r="D90" s="594" t="s">
        <v>142</v>
      </c>
      <c r="E90" s="595"/>
      <c r="F90" s="595"/>
      <c r="G90" s="595"/>
      <c r="H90" s="595"/>
      <c r="I90" s="595"/>
      <c r="J90" s="595"/>
      <c r="K90" s="595"/>
      <c r="L90" s="595"/>
      <c r="M90" s="596"/>
    </row>
    <row r="91" spans="2:13" ht="15.75" thickBot="1" x14ac:dyDescent="0.3">
      <c r="B91" s="592"/>
      <c r="C91" s="593"/>
      <c r="D91" s="597"/>
      <c r="E91" s="598"/>
      <c r="F91" s="598"/>
      <c r="G91" s="598"/>
      <c r="H91" s="598"/>
      <c r="I91" s="598"/>
      <c r="J91" s="598"/>
      <c r="K91" s="598"/>
      <c r="L91" s="598"/>
      <c r="M91" s="599"/>
    </row>
    <row r="92" spans="2:13" ht="45.75" thickBot="1" x14ac:dyDescent="0.3">
      <c r="B92" s="176" t="s">
        <v>11</v>
      </c>
      <c r="C92" s="17" t="s">
        <v>4</v>
      </c>
      <c r="D92" s="18" t="s">
        <v>13</v>
      </c>
      <c r="E92" s="21" t="s">
        <v>28</v>
      </c>
      <c r="F92" s="19" t="s">
        <v>5</v>
      </c>
      <c r="G92" s="106" t="s">
        <v>6</v>
      </c>
      <c r="H92" s="6" t="s">
        <v>7</v>
      </c>
      <c r="I92" s="79" t="s">
        <v>89</v>
      </c>
      <c r="J92" s="160" t="s">
        <v>8</v>
      </c>
      <c r="K92" s="161" t="s">
        <v>105</v>
      </c>
      <c r="L92" s="19" t="s">
        <v>9</v>
      </c>
      <c r="M92" s="18" t="s">
        <v>10</v>
      </c>
    </row>
    <row r="93" spans="2:13" ht="32.25" thickBot="1" x14ac:dyDescent="0.3">
      <c r="B93" s="61">
        <v>32</v>
      </c>
      <c r="C93" s="187" t="s">
        <v>143</v>
      </c>
      <c r="D93" s="76" t="s">
        <v>144</v>
      </c>
      <c r="E93" s="255">
        <f>6732.4/15</f>
        <v>448.82666666666665</v>
      </c>
      <c r="F93" s="50">
        <f>ROUND(E93*G93,0)</f>
        <v>3591</v>
      </c>
      <c r="G93" s="62">
        <v>8</v>
      </c>
      <c r="H93" s="62"/>
      <c r="I93" s="52"/>
      <c r="J93" s="13"/>
      <c r="K93" s="50"/>
      <c r="L93" s="219">
        <f>F93+I93+K93</f>
        <v>3591</v>
      </c>
      <c r="M93" s="48"/>
    </row>
    <row r="94" spans="2:13" ht="30" customHeight="1" thickBot="1" x14ac:dyDescent="0.3">
      <c r="B94" s="47"/>
      <c r="C94" s="188" t="s">
        <v>129</v>
      </c>
      <c r="D94" s="227"/>
      <c r="E94" s="52"/>
      <c r="F94" s="52"/>
      <c r="G94" s="51"/>
      <c r="H94" s="51"/>
      <c r="I94" s="52"/>
      <c r="J94" s="14"/>
      <c r="K94" s="52"/>
      <c r="L94" s="141">
        <f>L93</f>
        <v>3591</v>
      </c>
      <c r="M94" s="53"/>
    </row>
    <row r="95" spans="2:13" ht="15.75" thickBot="1" x14ac:dyDescent="0.3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</row>
    <row r="96" spans="2:13" x14ac:dyDescent="0.25">
      <c r="B96" s="612"/>
      <c r="C96" s="613"/>
      <c r="D96" s="618" t="s">
        <v>0</v>
      </c>
      <c r="E96" s="618"/>
      <c r="F96" s="618"/>
      <c r="G96" s="618"/>
      <c r="H96" s="618"/>
      <c r="I96" s="618"/>
      <c r="J96" s="618"/>
      <c r="K96" s="618"/>
      <c r="L96" s="618"/>
      <c r="M96" s="619"/>
    </row>
    <row r="97" spans="2:13" x14ac:dyDescent="0.25">
      <c r="B97" s="614"/>
      <c r="C97" s="615"/>
      <c r="D97" s="620"/>
      <c r="E97" s="620"/>
      <c r="F97" s="620"/>
      <c r="G97" s="620"/>
      <c r="H97" s="620"/>
      <c r="I97" s="620"/>
      <c r="J97" s="620"/>
      <c r="K97" s="620"/>
      <c r="L97" s="620"/>
      <c r="M97" s="621"/>
    </row>
    <row r="98" spans="2:13" x14ac:dyDescent="0.25">
      <c r="B98" s="614"/>
      <c r="C98" s="615"/>
      <c r="D98" s="610" t="str">
        <f>+D5</f>
        <v>PAGO QUINCENAL DEL 01 AL 15 DE ENERO DEL 2025</v>
      </c>
      <c r="E98" s="610"/>
      <c r="F98" s="610"/>
      <c r="G98" s="610"/>
      <c r="H98" s="610"/>
      <c r="I98" s="610"/>
      <c r="J98" s="610"/>
      <c r="K98" s="610"/>
      <c r="L98" s="610"/>
      <c r="M98" s="611"/>
    </row>
    <row r="99" spans="2:13" ht="49.5" customHeight="1" thickBot="1" x14ac:dyDescent="0.3">
      <c r="B99" s="616"/>
      <c r="C99" s="617"/>
      <c r="D99" s="598"/>
      <c r="E99" s="598"/>
      <c r="F99" s="598"/>
      <c r="G99" s="598"/>
      <c r="H99" s="598"/>
      <c r="I99" s="598"/>
      <c r="J99" s="598"/>
      <c r="K99" s="598"/>
      <c r="L99" s="598"/>
      <c r="M99" s="599"/>
    </row>
    <row r="100" spans="2:13" x14ac:dyDescent="0.25">
      <c r="B100" s="626" t="s">
        <v>2</v>
      </c>
      <c r="C100" s="627"/>
      <c r="D100" s="630" t="s">
        <v>60</v>
      </c>
      <c r="E100" s="631"/>
      <c r="F100" s="631"/>
      <c r="G100" s="631"/>
      <c r="H100" s="631"/>
      <c r="I100" s="631"/>
      <c r="J100" s="631"/>
      <c r="K100" s="631"/>
      <c r="L100" s="631"/>
      <c r="M100" s="632"/>
    </row>
    <row r="101" spans="2:13" ht="15.75" thickBot="1" x14ac:dyDescent="0.3">
      <c r="B101" s="628"/>
      <c r="C101" s="629"/>
      <c r="D101" s="633"/>
      <c r="E101" s="624"/>
      <c r="F101" s="624"/>
      <c r="G101" s="624"/>
      <c r="H101" s="624"/>
      <c r="I101" s="624"/>
      <c r="J101" s="624"/>
      <c r="K101" s="624"/>
      <c r="L101" s="624"/>
      <c r="M101" s="625"/>
    </row>
    <row r="102" spans="2:13" ht="45.75" thickBot="1" x14ac:dyDescent="0.3">
      <c r="B102" s="174" t="s">
        <v>11</v>
      </c>
      <c r="C102" s="47" t="s">
        <v>4</v>
      </c>
      <c r="D102" s="61" t="s">
        <v>13</v>
      </c>
      <c r="E102" s="73" t="s">
        <v>28</v>
      </c>
      <c r="F102" s="74" t="s">
        <v>5</v>
      </c>
      <c r="G102" s="136" t="s">
        <v>6</v>
      </c>
      <c r="H102" s="6" t="s">
        <v>7</v>
      </c>
      <c r="I102" s="79" t="s">
        <v>89</v>
      </c>
      <c r="J102" s="160" t="s">
        <v>8</v>
      </c>
      <c r="K102" s="161" t="s">
        <v>105</v>
      </c>
      <c r="L102" s="74" t="s">
        <v>9</v>
      </c>
      <c r="M102" s="61" t="s">
        <v>10</v>
      </c>
    </row>
    <row r="103" spans="2:13" ht="27" thickBot="1" x14ac:dyDescent="0.3">
      <c r="B103" s="55">
        <v>20</v>
      </c>
      <c r="C103" s="115" t="s">
        <v>61</v>
      </c>
      <c r="D103" s="190" t="s">
        <v>62</v>
      </c>
      <c r="E103" s="255">
        <f>5075/15</f>
        <v>338.33333333333331</v>
      </c>
      <c r="F103" s="50">
        <f>ROUND(E103*G103,0)</f>
        <v>5075</v>
      </c>
      <c r="G103" s="60">
        <v>15</v>
      </c>
      <c r="H103" s="60"/>
      <c r="I103" s="59"/>
      <c r="J103" s="13"/>
      <c r="K103" s="58"/>
      <c r="L103" s="218">
        <f>F103+I103+K103</f>
        <v>5075</v>
      </c>
      <c r="M103" s="57"/>
    </row>
    <row r="104" spans="2:13" ht="30.75" thickBot="1" x14ac:dyDescent="0.3">
      <c r="B104" s="61">
        <v>21</v>
      </c>
      <c r="C104" s="116" t="s">
        <v>140</v>
      </c>
      <c r="D104" s="76" t="s">
        <v>64</v>
      </c>
      <c r="E104" s="255">
        <f>3662.4/15</f>
        <v>244.16</v>
      </c>
      <c r="F104" s="50">
        <f>ROUND(E104*G104,0)</f>
        <v>3662</v>
      </c>
      <c r="G104" s="62">
        <v>15</v>
      </c>
      <c r="H104" s="62"/>
      <c r="I104" s="52"/>
      <c r="J104" s="50"/>
      <c r="K104" s="50"/>
      <c r="L104" s="219">
        <f>F104+I104+K104</f>
        <v>3662</v>
      </c>
      <c r="M104" s="48"/>
    </row>
    <row r="105" spans="2:13" ht="30" customHeight="1" thickBot="1" x14ac:dyDescent="0.3">
      <c r="B105" s="47"/>
      <c r="C105" s="103" t="s">
        <v>129</v>
      </c>
      <c r="D105" s="227"/>
      <c r="E105" s="52"/>
      <c r="F105" s="52"/>
      <c r="G105" s="51"/>
      <c r="H105" s="51"/>
      <c r="I105" s="52"/>
      <c r="J105" s="52"/>
      <c r="K105" s="52"/>
      <c r="L105" s="141">
        <f>L103+L104</f>
        <v>8737</v>
      </c>
      <c r="M105" s="53"/>
    </row>
    <row r="106" spans="2:13" ht="15.75" thickBot="1" x14ac:dyDescent="0.3"/>
    <row r="107" spans="2:13" x14ac:dyDescent="0.25">
      <c r="B107" s="600"/>
      <c r="C107" s="601"/>
      <c r="D107" s="606" t="s">
        <v>0</v>
      </c>
      <c r="E107" s="606"/>
      <c r="F107" s="606"/>
      <c r="G107" s="606"/>
      <c r="H107" s="606"/>
      <c r="I107" s="606"/>
      <c r="J107" s="606"/>
      <c r="K107" s="606"/>
      <c r="L107" s="606"/>
      <c r="M107" s="607"/>
    </row>
    <row r="108" spans="2:13" x14ac:dyDescent="0.25">
      <c r="B108" s="602"/>
      <c r="C108" s="603"/>
      <c r="D108" s="608"/>
      <c r="E108" s="608"/>
      <c r="F108" s="608"/>
      <c r="G108" s="608"/>
      <c r="H108" s="608"/>
      <c r="I108" s="608"/>
      <c r="J108" s="608"/>
      <c r="K108" s="608"/>
      <c r="L108" s="608"/>
      <c r="M108" s="609"/>
    </row>
    <row r="109" spans="2:13" x14ac:dyDescent="0.25">
      <c r="B109" s="602"/>
      <c r="C109" s="603"/>
      <c r="D109" s="610" t="str">
        <f>+D5</f>
        <v>PAGO QUINCENAL DEL 01 AL 15 DE ENERO DEL 2025</v>
      </c>
      <c r="E109" s="610"/>
      <c r="F109" s="610"/>
      <c r="G109" s="610"/>
      <c r="H109" s="610"/>
      <c r="I109" s="610"/>
      <c r="J109" s="610"/>
      <c r="K109" s="610"/>
      <c r="L109" s="610"/>
      <c r="M109" s="611"/>
    </row>
    <row r="110" spans="2:13" ht="46.5" customHeight="1" thickBot="1" x14ac:dyDescent="0.3">
      <c r="B110" s="604"/>
      <c r="C110" s="605"/>
      <c r="D110" s="598"/>
      <c r="E110" s="598"/>
      <c r="F110" s="598"/>
      <c r="G110" s="598"/>
      <c r="H110" s="598"/>
      <c r="I110" s="598"/>
      <c r="J110" s="598"/>
      <c r="K110" s="598"/>
      <c r="L110" s="598"/>
      <c r="M110" s="599"/>
    </row>
    <row r="111" spans="2:13" x14ac:dyDescent="0.25">
      <c r="B111" s="590" t="s">
        <v>2</v>
      </c>
      <c r="C111" s="591"/>
      <c r="D111" s="594" t="s">
        <v>65</v>
      </c>
      <c r="E111" s="595"/>
      <c r="F111" s="595"/>
      <c r="G111" s="595"/>
      <c r="H111" s="595"/>
      <c r="I111" s="595"/>
      <c r="J111" s="595"/>
      <c r="K111" s="595"/>
      <c r="L111" s="595"/>
      <c r="M111" s="596"/>
    </row>
    <row r="112" spans="2:13" ht="15.75" thickBot="1" x14ac:dyDescent="0.3">
      <c r="B112" s="592"/>
      <c r="C112" s="593"/>
      <c r="D112" s="597"/>
      <c r="E112" s="598"/>
      <c r="F112" s="598"/>
      <c r="G112" s="598"/>
      <c r="H112" s="598"/>
      <c r="I112" s="598"/>
      <c r="J112" s="598"/>
      <c r="K112" s="598"/>
      <c r="L112" s="598"/>
      <c r="M112" s="599"/>
    </row>
    <row r="113" spans="2:13" ht="45.75" thickBot="1" x14ac:dyDescent="0.3">
      <c r="B113" s="176" t="s">
        <v>11</v>
      </c>
      <c r="C113" s="17" t="s">
        <v>4</v>
      </c>
      <c r="D113" s="18" t="s">
        <v>13</v>
      </c>
      <c r="E113" s="21" t="s">
        <v>28</v>
      </c>
      <c r="F113" s="19" t="s">
        <v>5</v>
      </c>
      <c r="G113" s="106" t="s">
        <v>6</v>
      </c>
      <c r="H113" s="6" t="s">
        <v>7</v>
      </c>
      <c r="I113" s="21" t="s">
        <v>89</v>
      </c>
      <c r="J113" s="96" t="s">
        <v>8</v>
      </c>
      <c r="K113" s="161" t="s">
        <v>105</v>
      </c>
      <c r="L113" s="19" t="s">
        <v>9</v>
      </c>
      <c r="M113" s="18" t="s">
        <v>10</v>
      </c>
    </row>
    <row r="114" spans="2:13" ht="30.75" thickBot="1" x14ac:dyDescent="0.3">
      <c r="B114" s="55">
        <v>22</v>
      </c>
      <c r="C114" s="115" t="s">
        <v>66</v>
      </c>
      <c r="D114" s="147" t="s">
        <v>67</v>
      </c>
      <c r="E114" s="255">
        <v>330.33333333333331</v>
      </c>
      <c r="F114" s="255">
        <f>ROUND(E114*G114,0)</f>
        <v>4955</v>
      </c>
      <c r="G114" s="24">
        <v>15</v>
      </c>
      <c r="H114" s="60"/>
      <c r="I114" s="59"/>
      <c r="J114" s="166"/>
      <c r="K114" s="58"/>
      <c r="L114" s="59">
        <f>F114+I114+K114</f>
        <v>4955</v>
      </c>
      <c r="M114" s="58"/>
    </row>
    <row r="115" spans="2:13" ht="30.75" thickBot="1" x14ac:dyDescent="0.3">
      <c r="B115" s="61">
        <v>23</v>
      </c>
      <c r="C115" s="116" t="s">
        <v>68</v>
      </c>
      <c r="D115" s="76" t="s">
        <v>67</v>
      </c>
      <c r="E115" s="255">
        <v>330.33333333333331</v>
      </c>
      <c r="F115" s="255">
        <f>ROUND(E115*G115,0)</f>
        <v>3964</v>
      </c>
      <c r="G115" s="25">
        <v>12</v>
      </c>
      <c r="H115" s="62"/>
      <c r="I115" s="52"/>
      <c r="J115" s="171"/>
      <c r="K115" s="50"/>
      <c r="L115" s="59">
        <f>F115+I115+K115</f>
        <v>3964</v>
      </c>
      <c r="M115" s="50"/>
    </row>
    <row r="116" spans="2:13" ht="30" customHeight="1" thickBot="1" x14ac:dyDescent="0.35">
      <c r="B116" s="133"/>
      <c r="C116" s="134" t="s">
        <v>129</v>
      </c>
      <c r="D116" s="647"/>
      <c r="E116" s="648"/>
      <c r="F116" s="648"/>
      <c r="G116" s="648"/>
      <c r="H116" s="648"/>
      <c r="I116" s="648"/>
      <c r="J116" s="648"/>
      <c r="K116" s="649"/>
      <c r="L116" s="135">
        <f>L114+L115</f>
        <v>8919</v>
      </c>
      <c r="M116" s="244"/>
    </row>
    <row r="117" spans="2:13" ht="15.75" thickBot="1" x14ac:dyDescent="0.3">
      <c r="B117" s="42"/>
      <c r="C117" s="42"/>
      <c r="D117" s="42"/>
      <c r="E117" s="42"/>
      <c r="F117" s="254"/>
      <c r="G117" s="42"/>
      <c r="H117" s="42"/>
      <c r="I117" s="42"/>
      <c r="J117" s="42"/>
      <c r="K117" s="42"/>
      <c r="L117" s="42"/>
      <c r="M117" s="42"/>
    </row>
    <row r="118" spans="2:13" x14ac:dyDescent="0.25">
      <c r="B118" s="612"/>
      <c r="C118" s="613"/>
      <c r="D118" s="618" t="s">
        <v>0</v>
      </c>
      <c r="E118" s="618"/>
      <c r="F118" s="618"/>
      <c r="G118" s="618"/>
      <c r="H118" s="618"/>
      <c r="I118" s="618"/>
      <c r="J118" s="618"/>
      <c r="K118" s="618"/>
      <c r="L118" s="618"/>
      <c r="M118" s="619"/>
    </row>
    <row r="119" spans="2:13" x14ac:dyDescent="0.25">
      <c r="B119" s="614"/>
      <c r="C119" s="615"/>
      <c r="D119" s="620"/>
      <c r="E119" s="620"/>
      <c r="F119" s="620"/>
      <c r="G119" s="620"/>
      <c r="H119" s="620"/>
      <c r="I119" s="620"/>
      <c r="J119" s="620"/>
      <c r="K119" s="620"/>
      <c r="L119" s="620"/>
      <c r="M119" s="621"/>
    </row>
    <row r="120" spans="2:13" x14ac:dyDescent="0.25">
      <c r="B120" s="614"/>
      <c r="C120" s="615"/>
      <c r="D120" s="610" t="str">
        <f>+D5</f>
        <v>PAGO QUINCENAL DEL 01 AL 15 DE ENERO DEL 2025</v>
      </c>
      <c r="E120" s="610"/>
      <c r="F120" s="610"/>
      <c r="G120" s="610"/>
      <c r="H120" s="610"/>
      <c r="I120" s="610"/>
      <c r="J120" s="610"/>
      <c r="K120" s="610"/>
      <c r="L120" s="610"/>
      <c r="M120" s="611"/>
    </row>
    <row r="121" spans="2:13" ht="50.25" customHeight="1" thickBot="1" x14ac:dyDescent="0.3">
      <c r="B121" s="616"/>
      <c r="C121" s="617"/>
      <c r="D121" s="598"/>
      <c r="E121" s="598"/>
      <c r="F121" s="598"/>
      <c r="G121" s="598"/>
      <c r="H121" s="598"/>
      <c r="I121" s="598"/>
      <c r="J121" s="598"/>
      <c r="K121" s="598"/>
      <c r="L121" s="598"/>
      <c r="M121" s="599"/>
    </row>
    <row r="122" spans="2:13" x14ac:dyDescent="0.25">
      <c r="B122" s="626" t="s">
        <v>2</v>
      </c>
      <c r="C122" s="627"/>
      <c r="D122" s="630" t="s">
        <v>69</v>
      </c>
      <c r="E122" s="631"/>
      <c r="F122" s="631"/>
      <c r="G122" s="631"/>
      <c r="H122" s="631"/>
      <c r="I122" s="631"/>
      <c r="J122" s="631"/>
      <c r="K122" s="631"/>
      <c r="L122" s="631"/>
      <c r="M122" s="632"/>
    </row>
    <row r="123" spans="2:13" ht="15.75" thickBot="1" x14ac:dyDescent="0.3">
      <c r="B123" s="628"/>
      <c r="C123" s="629"/>
      <c r="D123" s="633"/>
      <c r="E123" s="624"/>
      <c r="F123" s="624"/>
      <c r="G123" s="624"/>
      <c r="H123" s="624"/>
      <c r="I123" s="624"/>
      <c r="J123" s="624"/>
      <c r="K123" s="624"/>
      <c r="L123" s="624"/>
      <c r="M123" s="625"/>
    </row>
    <row r="124" spans="2:13" ht="45.75" thickBot="1" x14ac:dyDescent="0.3">
      <c r="B124" s="174" t="s">
        <v>11</v>
      </c>
      <c r="C124" s="47" t="s">
        <v>4</v>
      </c>
      <c r="D124" s="61" t="s">
        <v>13</v>
      </c>
      <c r="E124" s="73" t="s">
        <v>28</v>
      </c>
      <c r="F124" s="74" t="s">
        <v>5</v>
      </c>
      <c r="G124" s="136" t="s">
        <v>6</v>
      </c>
      <c r="H124" s="6" t="s">
        <v>7</v>
      </c>
      <c r="I124" s="79" t="s">
        <v>89</v>
      </c>
      <c r="J124" s="160" t="s">
        <v>8</v>
      </c>
      <c r="K124" s="161" t="s">
        <v>105</v>
      </c>
      <c r="L124" s="74" t="s">
        <v>9</v>
      </c>
      <c r="M124" s="61" t="s">
        <v>10</v>
      </c>
    </row>
    <row r="125" spans="2:13" ht="30" customHeight="1" thickBot="1" x14ac:dyDescent="0.3">
      <c r="B125" s="55">
        <v>24</v>
      </c>
      <c r="C125" s="185" t="s">
        <v>148</v>
      </c>
      <c r="D125" s="147" t="s">
        <v>141</v>
      </c>
      <c r="E125" s="258">
        <v>460</v>
      </c>
      <c r="F125" s="50">
        <f>ROUND(E125*G125,0)</f>
        <v>6900</v>
      </c>
      <c r="G125" s="60">
        <v>15</v>
      </c>
      <c r="H125" s="60"/>
      <c r="I125" s="59"/>
      <c r="J125" s="13"/>
      <c r="K125" s="58"/>
      <c r="L125" s="59">
        <f>F125+I125+K125</f>
        <v>6900</v>
      </c>
      <c r="M125" s="57"/>
    </row>
    <row r="126" spans="2:13" ht="30" customHeight="1" thickBot="1" x14ac:dyDescent="0.3">
      <c r="B126" s="47"/>
      <c r="C126" s="173" t="s">
        <v>129</v>
      </c>
      <c r="D126" s="650"/>
      <c r="E126" s="651"/>
      <c r="F126" s="651"/>
      <c r="G126" s="651"/>
      <c r="H126" s="651"/>
      <c r="I126" s="651"/>
      <c r="J126" s="651"/>
      <c r="K126" s="652"/>
      <c r="L126" s="141">
        <f>L125</f>
        <v>6900</v>
      </c>
      <c r="M126" s="53"/>
    </row>
    <row r="127" spans="2:13" ht="15.75" thickBot="1" x14ac:dyDescent="0.3"/>
    <row r="128" spans="2:13" x14ac:dyDescent="0.25">
      <c r="B128" s="600"/>
      <c r="C128" s="601"/>
      <c r="D128" s="606" t="s">
        <v>0</v>
      </c>
      <c r="E128" s="606"/>
      <c r="F128" s="606"/>
      <c r="G128" s="606"/>
      <c r="H128" s="606"/>
      <c r="I128" s="606"/>
      <c r="J128" s="606"/>
      <c r="K128" s="606"/>
      <c r="L128" s="606"/>
      <c r="M128" s="607"/>
    </row>
    <row r="129" spans="2:13" x14ac:dyDescent="0.25">
      <c r="B129" s="602"/>
      <c r="C129" s="603"/>
      <c r="D129" s="608"/>
      <c r="E129" s="608"/>
      <c r="F129" s="608"/>
      <c r="G129" s="608"/>
      <c r="H129" s="608"/>
      <c r="I129" s="608"/>
      <c r="J129" s="608"/>
      <c r="K129" s="608"/>
      <c r="L129" s="608"/>
      <c r="M129" s="609"/>
    </row>
    <row r="130" spans="2:13" x14ac:dyDescent="0.25">
      <c r="B130" s="602"/>
      <c r="C130" s="603"/>
      <c r="D130" s="610" t="str">
        <f>+D5</f>
        <v>PAGO QUINCENAL DEL 01 AL 15 DE ENERO DEL 2025</v>
      </c>
      <c r="E130" s="610"/>
      <c r="F130" s="610"/>
      <c r="G130" s="610"/>
      <c r="H130" s="610"/>
      <c r="I130" s="610"/>
      <c r="J130" s="610"/>
      <c r="K130" s="610"/>
      <c r="L130" s="610"/>
      <c r="M130" s="611"/>
    </row>
    <row r="131" spans="2:13" ht="45.75" customHeight="1" thickBot="1" x14ac:dyDescent="0.3">
      <c r="B131" s="604"/>
      <c r="C131" s="605"/>
      <c r="D131" s="598"/>
      <c r="E131" s="598"/>
      <c r="F131" s="598"/>
      <c r="G131" s="598"/>
      <c r="H131" s="598"/>
      <c r="I131" s="598"/>
      <c r="J131" s="598"/>
      <c r="K131" s="598"/>
      <c r="L131" s="598"/>
      <c r="M131" s="599"/>
    </row>
    <row r="132" spans="2:13" x14ac:dyDescent="0.25">
      <c r="B132" s="590" t="s">
        <v>2</v>
      </c>
      <c r="C132" s="591"/>
      <c r="D132" s="594" t="s">
        <v>79</v>
      </c>
      <c r="E132" s="595"/>
      <c r="F132" s="595"/>
      <c r="G132" s="595"/>
      <c r="H132" s="595"/>
      <c r="I132" s="595"/>
      <c r="J132" s="595"/>
      <c r="K132" s="595"/>
      <c r="L132" s="595"/>
      <c r="M132" s="596"/>
    </row>
    <row r="133" spans="2:13" ht="15.75" thickBot="1" x14ac:dyDescent="0.3">
      <c r="B133" s="592"/>
      <c r="C133" s="593"/>
      <c r="D133" s="597"/>
      <c r="E133" s="598"/>
      <c r="F133" s="598"/>
      <c r="G133" s="598"/>
      <c r="H133" s="598"/>
      <c r="I133" s="598"/>
      <c r="J133" s="598"/>
      <c r="K133" s="598"/>
      <c r="L133" s="598"/>
      <c r="M133" s="599"/>
    </row>
    <row r="134" spans="2:13" ht="45.75" thickBot="1" x14ac:dyDescent="0.3">
      <c r="B134" s="176" t="s">
        <v>11</v>
      </c>
      <c r="C134" s="17" t="s">
        <v>4</v>
      </c>
      <c r="D134" s="18" t="s">
        <v>13</v>
      </c>
      <c r="E134" s="21" t="s">
        <v>28</v>
      </c>
      <c r="F134" s="19" t="s">
        <v>5</v>
      </c>
      <c r="G134" s="106" t="s">
        <v>6</v>
      </c>
      <c r="H134" s="6" t="s">
        <v>7</v>
      </c>
      <c r="I134" s="79" t="s">
        <v>89</v>
      </c>
      <c r="J134" s="160" t="s">
        <v>8</v>
      </c>
      <c r="K134" s="161" t="s">
        <v>105</v>
      </c>
      <c r="L134" s="19" t="s">
        <v>9</v>
      </c>
      <c r="M134" s="18" t="s">
        <v>10</v>
      </c>
    </row>
    <row r="135" spans="2:13" ht="25.5" thickBot="1" x14ac:dyDescent="0.3">
      <c r="B135" s="18">
        <v>25</v>
      </c>
      <c r="C135" s="193" t="s">
        <v>75</v>
      </c>
      <c r="D135" s="194" t="s">
        <v>80</v>
      </c>
      <c r="E135" s="255">
        <v>338.4</v>
      </c>
      <c r="F135" s="50">
        <f>ROUND(E135*G135,0)</f>
        <v>5076</v>
      </c>
      <c r="G135" s="62">
        <v>15</v>
      </c>
      <c r="H135" s="62"/>
      <c r="I135" s="52"/>
      <c r="J135" s="13"/>
      <c r="K135" s="50"/>
      <c r="L135" s="219">
        <f>F135+I135+K135</f>
        <v>5076</v>
      </c>
      <c r="M135" s="48"/>
    </row>
    <row r="136" spans="2:13" ht="30" customHeight="1" thickBot="1" x14ac:dyDescent="0.3">
      <c r="B136" s="95"/>
      <c r="C136" s="97" t="s">
        <v>129</v>
      </c>
      <c r="D136" s="638"/>
      <c r="E136" s="639"/>
      <c r="F136" s="639"/>
      <c r="G136" s="639"/>
      <c r="H136" s="639"/>
      <c r="I136" s="639"/>
      <c r="J136" s="639"/>
      <c r="K136" s="640"/>
      <c r="L136" s="99">
        <f>L135</f>
        <v>5076</v>
      </c>
      <c r="M136" s="3"/>
    </row>
    <row r="137" spans="2:13" ht="15.75" thickBot="1" x14ac:dyDescent="0.3"/>
    <row r="138" spans="2:13" x14ac:dyDescent="0.25">
      <c r="B138" s="600"/>
      <c r="C138" s="601"/>
      <c r="D138" s="606" t="s">
        <v>0</v>
      </c>
      <c r="E138" s="606"/>
      <c r="F138" s="606"/>
      <c r="G138" s="606"/>
      <c r="H138" s="606"/>
      <c r="I138" s="606"/>
      <c r="J138" s="606"/>
      <c r="K138" s="606"/>
      <c r="L138" s="606"/>
      <c r="M138" s="607"/>
    </row>
    <row r="139" spans="2:13" x14ac:dyDescent="0.25">
      <c r="B139" s="602"/>
      <c r="C139" s="603"/>
      <c r="D139" s="608"/>
      <c r="E139" s="608"/>
      <c r="F139" s="608"/>
      <c r="G139" s="608"/>
      <c r="H139" s="608"/>
      <c r="I139" s="608"/>
      <c r="J139" s="608"/>
      <c r="K139" s="608"/>
      <c r="L139" s="608"/>
      <c r="M139" s="609"/>
    </row>
    <row r="140" spans="2:13" x14ac:dyDescent="0.25">
      <c r="B140" s="602"/>
      <c r="C140" s="603"/>
      <c r="D140" s="610" t="str">
        <f>+D5</f>
        <v>PAGO QUINCENAL DEL 01 AL 15 DE ENERO DEL 2025</v>
      </c>
      <c r="E140" s="610"/>
      <c r="F140" s="610"/>
      <c r="G140" s="610"/>
      <c r="H140" s="610"/>
      <c r="I140" s="610"/>
      <c r="J140" s="610"/>
      <c r="K140" s="610"/>
      <c r="L140" s="610"/>
      <c r="M140" s="611"/>
    </row>
    <row r="141" spans="2:13" ht="49.5" customHeight="1" thickBot="1" x14ac:dyDescent="0.3">
      <c r="B141" s="604"/>
      <c r="C141" s="605"/>
      <c r="D141" s="598"/>
      <c r="E141" s="598"/>
      <c r="F141" s="598"/>
      <c r="G141" s="598"/>
      <c r="H141" s="598"/>
      <c r="I141" s="598"/>
      <c r="J141" s="598"/>
      <c r="K141" s="598"/>
      <c r="L141" s="598"/>
      <c r="M141" s="599"/>
    </row>
    <row r="142" spans="2:13" x14ac:dyDescent="0.25">
      <c r="B142" s="590" t="s">
        <v>2</v>
      </c>
      <c r="C142" s="591"/>
      <c r="D142" s="594" t="s">
        <v>76</v>
      </c>
      <c r="E142" s="595"/>
      <c r="F142" s="595"/>
      <c r="G142" s="595"/>
      <c r="H142" s="595"/>
      <c r="I142" s="595"/>
      <c r="J142" s="595"/>
      <c r="K142" s="595"/>
      <c r="L142" s="595"/>
      <c r="M142" s="596"/>
    </row>
    <row r="143" spans="2:13" ht="15.75" thickBot="1" x14ac:dyDescent="0.3">
      <c r="B143" s="592"/>
      <c r="C143" s="593"/>
      <c r="D143" s="597"/>
      <c r="E143" s="598"/>
      <c r="F143" s="598"/>
      <c r="G143" s="598"/>
      <c r="H143" s="598"/>
      <c r="I143" s="598"/>
      <c r="J143" s="598"/>
      <c r="K143" s="598"/>
      <c r="L143" s="598"/>
      <c r="M143" s="599"/>
    </row>
    <row r="144" spans="2:13" ht="45.75" thickBot="1" x14ac:dyDescent="0.3">
      <c r="B144" s="176" t="s">
        <v>11</v>
      </c>
      <c r="C144" s="17" t="s">
        <v>4</v>
      </c>
      <c r="D144" s="18" t="s">
        <v>13</v>
      </c>
      <c r="E144" s="21" t="s">
        <v>28</v>
      </c>
      <c r="F144" s="19" t="s">
        <v>5</v>
      </c>
      <c r="G144" s="106" t="s">
        <v>6</v>
      </c>
      <c r="H144" s="6" t="s">
        <v>7</v>
      </c>
      <c r="I144" s="79" t="s">
        <v>89</v>
      </c>
      <c r="J144" s="160" t="s">
        <v>8</v>
      </c>
      <c r="K144" s="161" t="s">
        <v>105</v>
      </c>
      <c r="L144" s="19" t="s">
        <v>9</v>
      </c>
      <c r="M144" s="18" t="s">
        <v>10</v>
      </c>
    </row>
    <row r="145" spans="2:13" ht="30.75" thickBot="1" x14ac:dyDescent="0.3">
      <c r="B145" s="61">
        <v>26</v>
      </c>
      <c r="C145" s="195" t="s">
        <v>77</v>
      </c>
      <c r="D145" s="76" t="s">
        <v>76</v>
      </c>
      <c r="E145" s="255">
        <f>6347.25/15</f>
        <v>423.15</v>
      </c>
      <c r="F145" s="50">
        <f>ROUND(E145*G145,0)</f>
        <v>6347</v>
      </c>
      <c r="G145" s="62">
        <v>15</v>
      </c>
      <c r="H145" s="62"/>
      <c r="I145" s="52"/>
      <c r="J145" s="13"/>
      <c r="K145" s="50"/>
      <c r="L145" s="219">
        <f>F145+I145+K145</f>
        <v>6347</v>
      </c>
      <c r="M145" s="48"/>
    </row>
    <row r="146" spans="2:13" ht="30" customHeight="1" thickBot="1" x14ac:dyDescent="0.3">
      <c r="B146" s="95"/>
      <c r="C146" s="97" t="s">
        <v>131</v>
      </c>
      <c r="D146" s="638"/>
      <c r="E146" s="639"/>
      <c r="F146" s="639"/>
      <c r="G146" s="639"/>
      <c r="H146" s="639"/>
      <c r="I146" s="639"/>
      <c r="J146" s="639"/>
      <c r="K146" s="640"/>
      <c r="L146" s="99">
        <f>L145</f>
        <v>6347</v>
      </c>
      <c r="M146" s="3"/>
    </row>
    <row r="147" spans="2:13" ht="15.75" thickBot="1" x14ac:dyDescent="0.3"/>
    <row r="148" spans="2:13" x14ac:dyDescent="0.25">
      <c r="B148" s="600"/>
      <c r="C148" s="601"/>
      <c r="D148" s="606" t="s">
        <v>0</v>
      </c>
      <c r="E148" s="606"/>
      <c r="F148" s="606"/>
      <c r="G148" s="606"/>
      <c r="H148" s="606"/>
      <c r="I148" s="606"/>
      <c r="J148" s="606"/>
      <c r="K148" s="606"/>
      <c r="L148" s="606"/>
      <c r="M148" s="607"/>
    </row>
    <row r="149" spans="2:13" x14ac:dyDescent="0.25">
      <c r="B149" s="602"/>
      <c r="C149" s="603"/>
      <c r="D149" s="608"/>
      <c r="E149" s="608"/>
      <c r="F149" s="608"/>
      <c r="G149" s="608"/>
      <c r="H149" s="608"/>
      <c r="I149" s="608"/>
      <c r="J149" s="608"/>
      <c r="K149" s="608"/>
      <c r="L149" s="608"/>
      <c r="M149" s="609"/>
    </row>
    <row r="150" spans="2:13" x14ac:dyDescent="0.25">
      <c r="B150" s="602"/>
      <c r="C150" s="603"/>
      <c r="D150" s="610" t="str">
        <f>+D5</f>
        <v>PAGO QUINCENAL DEL 01 AL 15 DE ENERO DEL 2025</v>
      </c>
      <c r="E150" s="610"/>
      <c r="F150" s="610"/>
      <c r="G150" s="610"/>
      <c r="H150" s="610"/>
      <c r="I150" s="610"/>
      <c r="J150" s="610"/>
      <c r="K150" s="610"/>
      <c r="L150" s="610"/>
      <c r="M150" s="611"/>
    </row>
    <row r="151" spans="2:13" ht="48.75" customHeight="1" thickBot="1" x14ac:dyDescent="0.3">
      <c r="B151" s="604"/>
      <c r="C151" s="605"/>
      <c r="D151" s="598"/>
      <c r="E151" s="598"/>
      <c r="F151" s="598"/>
      <c r="G151" s="598"/>
      <c r="H151" s="598"/>
      <c r="I151" s="598"/>
      <c r="J151" s="598"/>
      <c r="K151" s="598"/>
      <c r="L151" s="598"/>
      <c r="M151" s="599"/>
    </row>
    <row r="152" spans="2:13" x14ac:dyDescent="0.25">
      <c r="B152" s="590" t="s">
        <v>2</v>
      </c>
      <c r="C152" s="591"/>
      <c r="D152" s="594" t="s">
        <v>78</v>
      </c>
      <c r="E152" s="595"/>
      <c r="F152" s="595"/>
      <c r="G152" s="595"/>
      <c r="H152" s="595"/>
      <c r="I152" s="595"/>
      <c r="J152" s="595"/>
      <c r="K152" s="595"/>
      <c r="L152" s="595"/>
      <c r="M152" s="596"/>
    </row>
    <row r="153" spans="2:13" ht="15.75" thickBot="1" x14ac:dyDescent="0.3">
      <c r="B153" s="592"/>
      <c r="C153" s="593"/>
      <c r="D153" s="597"/>
      <c r="E153" s="598"/>
      <c r="F153" s="598"/>
      <c r="G153" s="598"/>
      <c r="H153" s="598"/>
      <c r="I153" s="598"/>
      <c r="J153" s="598"/>
      <c r="K153" s="598"/>
      <c r="L153" s="598"/>
      <c r="M153" s="599"/>
    </row>
    <row r="154" spans="2:13" ht="45.75" thickBot="1" x14ac:dyDescent="0.3">
      <c r="B154" s="175" t="s">
        <v>11</v>
      </c>
      <c r="C154" s="17" t="s">
        <v>4</v>
      </c>
      <c r="D154" s="18" t="s">
        <v>13</v>
      </c>
      <c r="E154" s="21" t="s">
        <v>28</v>
      </c>
      <c r="F154" s="19" t="s">
        <v>5</v>
      </c>
      <c r="G154" s="106" t="s">
        <v>6</v>
      </c>
      <c r="H154" s="6" t="s">
        <v>7</v>
      </c>
      <c r="I154" s="79" t="s">
        <v>89</v>
      </c>
      <c r="J154" s="160" t="s">
        <v>8</v>
      </c>
      <c r="K154" s="161" t="s">
        <v>105</v>
      </c>
      <c r="L154" s="19" t="s">
        <v>9</v>
      </c>
      <c r="M154" s="18" t="s">
        <v>10</v>
      </c>
    </row>
    <row r="155" spans="2:13" ht="30.75" thickBot="1" x14ac:dyDescent="0.3">
      <c r="B155" s="18">
        <v>27</v>
      </c>
      <c r="C155" s="196" t="s">
        <v>81</v>
      </c>
      <c r="D155" s="76" t="s">
        <v>82</v>
      </c>
      <c r="E155" s="255">
        <v>319.2</v>
      </c>
      <c r="F155" s="50">
        <f>ROUND(E155*G155,0)</f>
        <v>4788</v>
      </c>
      <c r="G155" s="62">
        <v>15</v>
      </c>
      <c r="H155" s="62"/>
      <c r="I155" s="49"/>
      <c r="J155" s="50"/>
      <c r="K155" s="48"/>
      <c r="L155" s="219">
        <f>F155+I155+K155</f>
        <v>4788</v>
      </c>
      <c r="M155" s="48"/>
    </row>
    <row r="156" spans="2:13" ht="30" customHeight="1" thickBot="1" x14ac:dyDescent="0.3">
      <c r="B156" s="95"/>
      <c r="C156" s="97" t="s">
        <v>129</v>
      </c>
      <c r="D156" s="638"/>
      <c r="E156" s="639"/>
      <c r="F156" s="639"/>
      <c r="G156" s="639"/>
      <c r="H156" s="639"/>
      <c r="I156" s="639"/>
      <c r="J156" s="639"/>
      <c r="K156" s="640"/>
      <c r="L156" s="99">
        <f>L155</f>
        <v>4788</v>
      </c>
      <c r="M156" s="3"/>
    </row>
    <row r="157" spans="2:13" ht="15.75" thickBot="1" x14ac:dyDescent="0.3"/>
    <row r="158" spans="2:13" x14ac:dyDescent="0.25">
      <c r="B158" s="600"/>
      <c r="C158" s="601"/>
      <c r="D158" s="606" t="s">
        <v>0</v>
      </c>
      <c r="E158" s="606"/>
      <c r="F158" s="606"/>
      <c r="G158" s="606"/>
      <c r="H158" s="606"/>
      <c r="I158" s="606"/>
      <c r="J158" s="606"/>
      <c r="K158" s="606"/>
      <c r="L158" s="606"/>
      <c r="M158" s="607"/>
    </row>
    <row r="159" spans="2:13" x14ac:dyDescent="0.25">
      <c r="B159" s="602"/>
      <c r="C159" s="603"/>
      <c r="D159" s="608"/>
      <c r="E159" s="608"/>
      <c r="F159" s="608"/>
      <c r="G159" s="608"/>
      <c r="H159" s="608"/>
      <c r="I159" s="608"/>
      <c r="J159" s="608"/>
      <c r="K159" s="608"/>
      <c r="L159" s="608"/>
      <c r="M159" s="609"/>
    </row>
    <row r="160" spans="2:13" x14ac:dyDescent="0.25">
      <c r="B160" s="602"/>
      <c r="C160" s="603"/>
      <c r="D160" s="610" t="str">
        <f>+D5</f>
        <v>PAGO QUINCENAL DEL 01 AL 15 DE ENERO DEL 2025</v>
      </c>
      <c r="E160" s="610"/>
      <c r="F160" s="610"/>
      <c r="G160" s="610"/>
      <c r="H160" s="610"/>
      <c r="I160" s="610"/>
      <c r="J160" s="610"/>
      <c r="K160" s="610"/>
      <c r="L160" s="610"/>
      <c r="M160" s="611"/>
    </row>
    <row r="161" spans="2:13" ht="54.75" customHeight="1" thickBot="1" x14ac:dyDescent="0.3">
      <c r="B161" s="604"/>
      <c r="C161" s="605"/>
      <c r="D161" s="598"/>
      <c r="E161" s="598"/>
      <c r="F161" s="598"/>
      <c r="G161" s="598"/>
      <c r="H161" s="598"/>
      <c r="I161" s="598"/>
      <c r="J161" s="598"/>
      <c r="K161" s="598"/>
      <c r="L161" s="598"/>
      <c r="M161" s="599"/>
    </row>
    <row r="162" spans="2:13" x14ac:dyDescent="0.25">
      <c r="B162" s="590" t="s">
        <v>2</v>
      </c>
      <c r="C162" s="591"/>
      <c r="D162" s="594" t="s">
        <v>145</v>
      </c>
      <c r="E162" s="595"/>
      <c r="F162" s="595"/>
      <c r="G162" s="595"/>
      <c r="H162" s="595"/>
      <c r="I162" s="595"/>
      <c r="J162" s="595"/>
      <c r="K162" s="595"/>
      <c r="L162" s="595"/>
      <c r="M162" s="596"/>
    </row>
    <row r="163" spans="2:13" ht="15.75" thickBot="1" x14ac:dyDescent="0.3">
      <c r="B163" s="592"/>
      <c r="C163" s="593"/>
      <c r="D163" s="597"/>
      <c r="E163" s="598"/>
      <c r="F163" s="598"/>
      <c r="G163" s="598"/>
      <c r="H163" s="598"/>
      <c r="I163" s="598"/>
      <c r="J163" s="598"/>
      <c r="K163" s="598"/>
      <c r="L163" s="598"/>
      <c r="M163" s="599"/>
    </row>
    <row r="164" spans="2:13" ht="45.75" thickBot="1" x14ac:dyDescent="0.3">
      <c r="B164" s="175" t="s">
        <v>11</v>
      </c>
      <c r="C164" s="17" t="s">
        <v>4</v>
      </c>
      <c r="D164" s="18" t="s">
        <v>13</v>
      </c>
      <c r="E164" s="21" t="s">
        <v>28</v>
      </c>
      <c r="F164" s="19" t="s">
        <v>5</v>
      </c>
      <c r="G164" s="106" t="s">
        <v>6</v>
      </c>
      <c r="H164" s="77" t="s">
        <v>7</v>
      </c>
      <c r="I164" s="79" t="s">
        <v>89</v>
      </c>
      <c r="J164" s="160" t="s">
        <v>8</v>
      </c>
      <c r="K164" s="161" t="s">
        <v>105</v>
      </c>
      <c r="L164" s="19" t="s">
        <v>9</v>
      </c>
      <c r="M164" s="18" t="s">
        <v>10</v>
      </c>
    </row>
    <row r="165" spans="2:13" ht="30.75" thickBot="1" x14ac:dyDescent="0.3">
      <c r="B165" s="61">
        <v>31</v>
      </c>
      <c r="C165" s="251" t="s">
        <v>146</v>
      </c>
      <c r="D165" s="76" t="s">
        <v>147</v>
      </c>
      <c r="E165" s="255">
        <v>271.86666666666667</v>
      </c>
      <c r="F165" s="50">
        <f>ROUND(E165*G165,0)</f>
        <v>2175</v>
      </c>
      <c r="G165" s="62">
        <v>8</v>
      </c>
      <c r="H165" s="62"/>
      <c r="I165" s="179"/>
      <c r="J165" s="198"/>
      <c r="K165" s="178"/>
      <c r="L165" s="239">
        <f>F165+I165+K165</f>
        <v>2175</v>
      </c>
      <c r="M165" s="48"/>
    </row>
    <row r="166" spans="2:13" ht="30" customHeight="1" thickBot="1" x14ac:dyDescent="0.3">
      <c r="B166" s="47"/>
      <c r="C166" s="242" t="s">
        <v>129</v>
      </c>
      <c r="D166" s="641"/>
      <c r="E166" s="642"/>
      <c r="F166" s="642"/>
      <c r="G166" s="642"/>
      <c r="H166" s="642"/>
      <c r="I166" s="642"/>
      <c r="J166" s="642"/>
      <c r="K166" s="643"/>
      <c r="L166" s="245">
        <f>L165</f>
        <v>2175</v>
      </c>
      <c r="M166" s="53"/>
    </row>
    <row r="167" spans="2:13" ht="19.5" thickBot="1" x14ac:dyDescent="0.35">
      <c r="C167" s="203"/>
      <c r="L167" s="39"/>
    </row>
    <row r="168" spans="2:13" x14ac:dyDescent="0.25">
      <c r="B168" s="600"/>
      <c r="C168" s="601"/>
      <c r="D168" s="606" t="s">
        <v>0</v>
      </c>
      <c r="E168" s="606"/>
      <c r="F168" s="606"/>
      <c r="G168" s="606"/>
      <c r="H168" s="606"/>
      <c r="I168" s="606"/>
      <c r="J168" s="606"/>
      <c r="K168" s="606"/>
      <c r="L168" s="606"/>
      <c r="M168" s="607"/>
    </row>
    <row r="169" spans="2:13" x14ac:dyDescent="0.25">
      <c r="B169" s="602"/>
      <c r="C169" s="603"/>
      <c r="D169" s="608"/>
      <c r="E169" s="608"/>
      <c r="F169" s="608"/>
      <c r="G169" s="608"/>
      <c r="H169" s="608"/>
      <c r="I169" s="608"/>
      <c r="J169" s="608"/>
      <c r="K169" s="608"/>
      <c r="L169" s="608"/>
      <c r="M169" s="609"/>
    </row>
    <row r="170" spans="2:13" x14ac:dyDescent="0.25">
      <c r="B170" s="602"/>
      <c r="C170" s="603"/>
      <c r="D170" s="610" t="str">
        <f>+D5</f>
        <v>PAGO QUINCENAL DEL 01 AL 15 DE ENERO DEL 2025</v>
      </c>
      <c r="E170" s="610"/>
      <c r="F170" s="610"/>
      <c r="G170" s="610"/>
      <c r="H170" s="610"/>
      <c r="I170" s="610"/>
      <c r="J170" s="610"/>
      <c r="K170" s="610"/>
      <c r="L170" s="610"/>
      <c r="M170" s="611"/>
    </row>
    <row r="171" spans="2:13" ht="48" customHeight="1" thickBot="1" x14ac:dyDescent="0.3">
      <c r="B171" s="604"/>
      <c r="C171" s="605"/>
      <c r="D171" s="598"/>
      <c r="E171" s="598"/>
      <c r="F171" s="598"/>
      <c r="G171" s="598"/>
      <c r="H171" s="598"/>
      <c r="I171" s="598"/>
      <c r="J171" s="598"/>
      <c r="K171" s="598"/>
      <c r="L171" s="598"/>
      <c r="M171" s="599"/>
    </row>
    <row r="172" spans="2:13" x14ac:dyDescent="0.25">
      <c r="B172" s="590" t="s">
        <v>2</v>
      </c>
      <c r="C172" s="591"/>
      <c r="D172" s="594" t="s">
        <v>92</v>
      </c>
      <c r="E172" s="595"/>
      <c r="F172" s="595"/>
      <c r="G172" s="595"/>
      <c r="H172" s="595"/>
      <c r="I172" s="595"/>
      <c r="J172" s="595"/>
      <c r="K172" s="595"/>
      <c r="L172" s="595"/>
      <c r="M172" s="596"/>
    </row>
    <row r="173" spans="2:13" ht="15.75" thickBot="1" x14ac:dyDescent="0.3">
      <c r="B173" s="592"/>
      <c r="C173" s="593"/>
      <c r="D173" s="597"/>
      <c r="E173" s="598"/>
      <c r="F173" s="598"/>
      <c r="G173" s="598"/>
      <c r="H173" s="598"/>
      <c r="I173" s="598"/>
      <c r="J173" s="598"/>
      <c r="K173" s="598"/>
      <c r="L173" s="598"/>
      <c r="M173" s="599"/>
    </row>
    <row r="174" spans="2:13" ht="45.75" thickBot="1" x14ac:dyDescent="0.3">
      <c r="B174" s="175" t="s">
        <v>11</v>
      </c>
      <c r="C174" s="17" t="s">
        <v>4</v>
      </c>
      <c r="D174" s="18" t="s">
        <v>13</v>
      </c>
      <c r="E174" s="21" t="s">
        <v>28</v>
      </c>
      <c r="F174" s="19" t="s">
        <v>5</v>
      </c>
      <c r="G174" s="106" t="s">
        <v>6</v>
      </c>
      <c r="H174" s="77" t="s">
        <v>7</v>
      </c>
      <c r="I174" s="79" t="s">
        <v>89</v>
      </c>
      <c r="J174" s="160" t="s">
        <v>8</v>
      </c>
      <c r="K174" s="161" t="s">
        <v>105</v>
      </c>
      <c r="L174" s="19" t="s">
        <v>9</v>
      </c>
      <c r="M174" s="18" t="s">
        <v>10</v>
      </c>
    </row>
    <row r="175" spans="2:13" ht="30" customHeight="1" thickBot="1" x14ac:dyDescent="0.3">
      <c r="B175" s="18">
        <v>27</v>
      </c>
      <c r="C175" s="196" t="s">
        <v>95</v>
      </c>
      <c r="D175" s="194" t="s">
        <v>97</v>
      </c>
      <c r="E175" s="255">
        <v>514.66666666666663</v>
      </c>
      <c r="F175" s="50">
        <f>ROUND(E175*G175,0)</f>
        <v>7720</v>
      </c>
      <c r="G175" s="25">
        <v>15</v>
      </c>
      <c r="H175" s="25"/>
      <c r="I175" s="14"/>
      <c r="J175" s="13"/>
      <c r="K175" s="13"/>
      <c r="L175" s="249">
        <f>F175+I175+K175</f>
        <v>7720</v>
      </c>
      <c r="M175" s="1"/>
    </row>
    <row r="176" spans="2:13" ht="30" customHeight="1" thickBot="1" x14ac:dyDescent="0.3">
      <c r="B176" s="17"/>
      <c r="C176" s="247" t="s">
        <v>129</v>
      </c>
      <c r="D176" s="644"/>
      <c r="E176" s="645"/>
      <c r="F176" s="645"/>
      <c r="G176" s="645"/>
      <c r="H176" s="645"/>
      <c r="I176" s="645"/>
      <c r="J176" s="645"/>
      <c r="K176" s="646"/>
      <c r="L176" s="238">
        <f>L175</f>
        <v>7720</v>
      </c>
      <c r="M176" s="3"/>
    </row>
    <row r="177" spans="2:13" ht="36.75" customHeight="1" thickBot="1" x14ac:dyDescent="0.3"/>
    <row r="178" spans="2:13" x14ac:dyDescent="0.25">
      <c r="B178" s="600"/>
      <c r="C178" s="601"/>
      <c r="D178" s="606" t="s">
        <v>0</v>
      </c>
      <c r="E178" s="606"/>
      <c r="F178" s="606"/>
      <c r="G178" s="606"/>
      <c r="H178" s="606"/>
      <c r="I178" s="606"/>
      <c r="J178" s="606"/>
      <c r="K178" s="606"/>
      <c r="L178" s="606"/>
      <c r="M178" s="607"/>
    </row>
    <row r="179" spans="2:13" x14ac:dyDescent="0.25">
      <c r="B179" s="602"/>
      <c r="C179" s="603"/>
      <c r="D179" s="608"/>
      <c r="E179" s="608"/>
      <c r="F179" s="608"/>
      <c r="G179" s="608"/>
      <c r="H179" s="608"/>
      <c r="I179" s="608"/>
      <c r="J179" s="608"/>
      <c r="K179" s="608"/>
      <c r="L179" s="608"/>
      <c r="M179" s="609"/>
    </row>
    <row r="180" spans="2:13" x14ac:dyDescent="0.25">
      <c r="B180" s="602"/>
      <c r="C180" s="603"/>
      <c r="D180" s="610" t="str">
        <f>+D5</f>
        <v>PAGO QUINCENAL DEL 01 AL 15 DE ENERO DEL 2025</v>
      </c>
      <c r="E180" s="610"/>
      <c r="F180" s="610"/>
      <c r="G180" s="610"/>
      <c r="H180" s="610"/>
      <c r="I180" s="610"/>
      <c r="J180" s="610"/>
      <c r="K180" s="610"/>
      <c r="L180" s="610"/>
      <c r="M180" s="611"/>
    </row>
    <row r="181" spans="2:13" ht="48" customHeight="1" thickBot="1" x14ac:dyDescent="0.3">
      <c r="B181" s="604"/>
      <c r="C181" s="605"/>
      <c r="D181" s="598"/>
      <c r="E181" s="598"/>
      <c r="F181" s="598"/>
      <c r="G181" s="598"/>
      <c r="H181" s="598"/>
      <c r="I181" s="598"/>
      <c r="J181" s="598"/>
      <c r="K181" s="598"/>
      <c r="L181" s="598"/>
      <c r="M181" s="599"/>
    </row>
    <row r="182" spans="2:13" x14ac:dyDescent="0.25">
      <c r="B182" s="636" t="s">
        <v>2</v>
      </c>
      <c r="C182" s="637"/>
      <c r="D182" s="594" t="s">
        <v>115</v>
      </c>
      <c r="E182" s="595"/>
      <c r="F182" s="595"/>
      <c r="G182" s="595"/>
      <c r="H182" s="595"/>
      <c r="I182" s="595"/>
      <c r="J182" s="595"/>
      <c r="K182" s="595"/>
      <c r="L182" s="595"/>
      <c r="M182" s="596"/>
    </row>
    <row r="183" spans="2:13" ht="6.75" customHeight="1" thickBot="1" x14ac:dyDescent="0.3">
      <c r="B183" s="592"/>
      <c r="C183" s="593"/>
      <c r="D183" s="597"/>
      <c r="E183" s="598"/>
      <c r="F183" s="598"/>
      <c r="G183" s="598"/>
      <c r="H183" s="598"/>
      <c r="I183" s="598"/>
      <c r="J183" s="598"/>
      <c r="K183" s="598"/>
      <c r="L183" s="598"/>
      <c r="M183" s="599"/>
    </row>
    <row r="184" spans="2:13" ht="45.75" thickBot="1" x14ac:dyDescent="0.3">
      <c r="B184" s="176" t="s">
        <v>11</v>
      </c>
      <c r="C184" s="17" t="s">
        <v>4</v>
      </c>
      <c r="D184" s="18" t="s">
        <v>13</v>
      </c>
      <c r="E184" s="143" t="s">
        <v>28</v>
      </c>
      <c r="F184" s="19" t="s">
        <v>5</v>
      </c>
      <c r="G184" s="106" t="s">
        <v>6</v>
      </c>
      <c r="H184" s="77" t="s">
        <v>7</v>
      </c>
      <c r="I184" s="77" t="s">
        <v>89</v>
      </c>
      <c r="J184" s="160" t="s">
        <v>8</v>
      </c>
      <c r="K184" s="161" t="s">
        <v>105</v>
      </c>
      <c r="L184" s="19" t="s">
        <v>9</v>
      </c>
      <c r="M184" s="18" t="s">
        <v>10</v>
      </c>
    </row>
    <row r="185" spans="2:13" ht="27" thickBot="1" x14ac:dyDescent="0.3">
      <c r="B185" s="17">
        <v>28</v>
      </c>
      <c r="C185" s="97" t="s">
        <v>116</v>
      </c>
      <c r="D185" s="200" t="s">
        <v>117</v>
      </c>
      <c r="E185" s="255">
        <v>284.33333333333331</v>
      </c>
      <c r="F185" s="50">
        <f>ROUND(E185*G185,0)</f>
        <v>4265</v>
      </c>
      <c r="G185" s="25">
        <v>15</v>
      </c>
      <c r="H185" s="214"/>
      <c r="I185" s="13"/>
      <c r="J185" s="13"/>
      <c r="K185" s="13"/>
      <c r="L185" s="263">
        <f>F185+I185+K185</f>
        <v>4265</v>
      </c>
      <c r="M185" s="3"/>
    </row>
    <row r="186" spans="2:13" ht="30" customHeight="1" thickBot="1" x14ac:dyDescent="0.3">
      <c r="B186" s="95"/>
      <c r="C186" s="97" t="s">
        <v>129</v>
      </c>
      <c r="D186" s="638"/>
      <c r="E186" s="639"/>
      <c r="F186" s="639"/>
      <c r="G186" s="639"/>
      <c r="H186" s="639"/>
      <c r="I186" s="639"/>
      <c r="J186" s="639"/>
      <c r="K186" s="640"/>
      <c r="L186" s="99">
        <f>L185</f>
        <v>4265</v>
      </c>
      <c r="M186" s="3"/>
    </row>
    <row r="187" spans="2:13" ht="15.75" thickBot="1" x14ac:dyDescent="0.3"/>
    <row r="188" spans="2:13" x14ac:dyDescent="0.25">
      <c r="B188" s="600"/>
      <c r="C188" s="601"/>
      <c r="D188" s="606" t="s">
        <v>0</v>
      </c>
      <c r="E188" s="606"/>
      <c r="F188" s="606"/>
      <c r="G188" s="606"/>
      <c r="H188" s="606"/>
      <c r="I188" s="606"/>
      <c r="J188" s="606"/>
      <c r="K188" s="606"/>
      <c r="L188" s="606"/>
      <c r="M188" s="607"/>
    </row>
    <row r="189" spans="2:13" x14ac:dyDescent="0.25">
      <c r="B189" s="602"/>
      <c r="C189" s="603"/>
      <c r="D189" s="608"/>
      <c r="E189" s="608"/>
      <c r="F189" s="608"/>
      <c r="G189" s="608"/>
      <c r="H189" s="608"/>
      <c r="I189" s="608"/>
      <c r="J189" s="608"/>
      <c r="K189" s="608"/>
      <c r="L189" s="608"/>
      <c r="M189" s="609"/>
    </row>
    <row r="190" spans="2:13" x14ac:dyDescent="0.25">
      <c r="B190" s="602"/>
      <c r="C190" s="603"/>
      <c r="D190" s="610" t="str">
        <f>+D5</f>
        <v>PAGO QUINCENAL DEL 01 AL 15 DE ENERO DEL 2025</v>
      </c>
      <c r="E190" s="610"/>
      <c r="F190" s="610"/>
      <c r="G190" s="610"/>
      <c r="H190" s="610"/>
      <c r="I190" s="610"/>
      <c r="J190" s="610"/>
      <c r="K190" s="610"/>
      <c r="L190" s="610"/>
      <c r="M190" s="611"/>
    </row>
    <row r="191" spans="2:13" ht="49.5" customHeight="1" thickBot="1" x14ac:dyDescent="0.3">
      <c r="B191" s="604"/>
      <c r="C191" s="605"/>
      <c r="D191" s="598"/>
      <c r="E191" s="598"/>
      <c r="F191" s="598"/>
      <c r="G191" s="598"/>
      <c r="H191" s="598"/>
      <c r="I191" s="598"/>
      <c r="J191" s="598"/>
      <c r="K191" s="598"/>
      <c r="L191" s="598"/>
      <c r="M191" s="599"/>
    </row>
    <row r="192" spans="2:13" x14ac:dyDescent="0.25">
      <c r="B192" s="636" t="s">
        <v>2</v>
      </c>
      <c r="C192" s="637"/>
      <c r="D192" s="594" t="s">
        <v>120</v>
      </c>
      <c r="E192" s="595"/>
      <c r="F192" s="595"/>
      <c r="G192" s="595"/>
      <c r="H192" s="595"/>
      <c r="I192" s="595"/>
      <c r="J192" s="595"/>
      <c r="K192" s="595"/>
      <c r="L192" s="595"/>
      <c r="M192" s="596"/>
    </row>
    <row r="193" spans="2:13" ht="15.75" thickBot="1" x14ac:dyDescent="0.3">
      <c r="B193" s="592"/>
      <c r="C193" s="593"/>
      <c r="D193" s="597"/>
      <c r="E193" s="598"/>
      <c r="F193" s="598"/>
      <c r="G193" s="598"/>
      <c r="H193" s="598"/>
      <c r="I193" s="598"/>
      <c r="J193" s="598"/>
      <c r="K193" s="598"/>
      <c r="L193" s="598"/>
      <c r="M193" s="599"/>
    </row>
    <row r="194" spans="2:13" ht="45.75" thickBot="1" x14ac:dyDescent="0.3">
      <c r="B194" s="176" t="s">
        <v>11</v>
      </c>
      <c r="C194" s="17" t="s">
        <v>4</v>
      </c>
      <c r="D194" s="18" t="s">
        <v>13</v>
      </c>
      <c r="E194" s="143" t="s">
        <v>28</v>
      </c>
      <c r="F194" s="19" t="s">
        <v>5</v>
      </c>
      <c r="G194" s="106" t="s">
        <v>6</v>
      </c>
      <c r="H194" s="77" t="s">
        <v>7</v>
      </c>
      <c r="I194" s="77" t="s">
        <v>89</v>
      </c>
      <c r="J194" s="160" t="s">
        <v>8</v>
      </c>
      <c r="K194" s="161" t="s">
        <v>105</v>
      </c>
      <c r="L194" s="19" t="s">
        <v>9</v>
      </c>
      <c r="M194" s="18" t="s">
        <v>10</v>
      </c>
    </row>
    <row r="195" spans="2:13" ht="30.75" thickBot="1" x14ac:dyDescent="0.3">
      <c r="B195" s="17">
        <v>29</v>
      </c>
      <c r="C195" s="184" t="s">
        <v>119</v>
      </c>
      <c r="D195" s="200" t="s">
        <v>121</v>
      </c>
      <c r="E195" s="255">
        <v>319.2</v>
      </c>
      <c r="F195" s="50">
        <f>ROUND(E195*G195,0)</f>
        <v>4788</v>
      </c>
      <c r="G195" s="25">
        <v>15</v>
      </c>
      <c r="H195" s="2"/>
      <c r="I195" s="13"/>
      <c r="J195" s="13"/>
      <c r="K195" s="14"/>
      <c r="L195" s="248">
        <f>F195+I195+K195</f>
        <v>4788</v>
      </c>
      <c r="M195" s="3"/>
    </row>
    <row r="196" spans="2:13" ht="30" customHeight="1" thickBot="1" x14ac:dyDescent="0.3">
      <c r="B196" s="95"/>
      <c r="C196" s="184" t="s">
        <v>129</v>
      </c>
      <c r="D196" s="638"/>
      <c r="E196" s="639"/>
      <c r="F196" s="639"/>
      <c r="G196" s="639"/>
      <c r="H196" s="639"/>
      <c r="I196" s="639"/>
      <c r="J196" s="639"/>
      <c r="K196" s="640"/>
      <c r="L196" s="99">
        <f>L195</f>
        <v>4788</v>
      </c>
      <c r="M196" s="3"/>
    </row>
    <row r="197" spans="2:13" ht="30" customHeight="1" thickBot="1" x14ac:dyDescent="0.3"/>
    <row r="198" spans="2:13" ht="16.5" thickBot="1" x14ac:dyDescent="0.3">
      <c r="B198" s="95"/>
      <c r="C198" s="159" t="s">
        <v>108</v>
      </c>
      <c r="D198" s="95"/>
      <c r="E198" s="202"/>
      <c r="F198" s="202">
        <f>SUM(F10:F197)</f>
        <v>159820</v>
      </c>
      <c r="G198" s="202"/>
      <c r="H198" s="252">
        <f>SUM(H10:H197)</f>
        <v>76</v>
      </c>
      <c r="I198" s="202">
        <f>SUM(I10:I197)</f>
        <v>5817</v>
      </c>
      <c r="J198" s="252">
        <f>SUM(J10:J197)</f>
        <v>3</v>
      </c>
      <c r="K198" s="202">
        <f>SUM(K10:K197)</f>
        <v>1774</v>
      </c>
      <c r="L198" s="202">
        <f>L11+L25+L38+L50+L64+L74+L84+L94+L105+L116+L126+L136+L146+L156+L166+L176+L186+L196</f>
        <v>167411</v>
      </c>
      <c r="M198" s="1"/>
    </row>
    <row r="201" spans="2:13" x14ac:dyDescent="0.25">
      <c r="F201" s="253"/>
      <c r="L201" s="142">
        <f>+F198+I198+K198</f>
        <v>167411</v>
      </c>
    </row>
    <row r="202" spans="2:13" x14ac:dyDescent="0.25">
      <c r="C202" s="207" t="s">
        <v>125</v>
      </c>
      <c r="D202" s="208">
        <f>+F198</f>
        <v>159820</v>
      </c>
      <c r="F202" s="253"/>
    </row>
    <row r="203" spans="2:13" x14ac:dyDescent="0.25">
      <c r="C203" s="207" t="s">
        <v>7</v>
      </c>
      <c r="D203" s="208">
        <f>+I198</f>
        <v>5817</v>
      </c>
      <c r="L203" s="142">
        <f>+L198-L201</f>
        <v>0</v>
      </c>
    </row>
    <row r="204" spans="2:13" x14ac:dyDescent="0.25">
      <c r="C204" s="207" t="s">
        <v>126</v>
      </c>
      <c r="D204" s="208">
        <f>+K198</f>
        <v>1774</v>
      </c>
    </row>
    <row r="205" spans="2:13" x14ac:dyDescent="0.25">
      <c r="C205" s="207"/>
      <c r="D205" s="208"/>
    </row>
    <row r="206" spans="2:13" x14ac:dyDescent="0.25">
      <c r="C206" s="207" t="s">
        <v>127</v>
      </c>
      <c r="D206" s="208">
        <f>D204+D203+D202</f>
        <v>167411</v>
      </c>
    </row>
    <row r="210" spans="2:13" x14ac:dyDescent="0.25">
      <c r="M210" t="s">
        <v>137</v>
      </c>
    </row>
    <row r="215" spans="2:13" x14ac:dyDescent="0.25">
      <c r="F215" s="38">
        <v>224720</v>
      </c>
    </row>
    <row r="222" spans="2:13" ht="15.75" thickBot="1" x14ac:dyDescent="0.3"/>
    <row r="223" spans="2:13" x14ac:dyDescent="0.25">
      <c r="B223" s="600"/>
      <c r="C223" s="601"/>
      <c r="D223" s="606" t="s">
        <v>0</v>
      </c>
      <c r="E223" s="606"/>
      <c r="F223" s="606"/>
      <c r="G223" s="606"/>
      <c r="H223" s="606"/>
      <c r="I223" s="606"/>
      <c r="J223" s="606"/>
      <c r="K223" s="606"/>
      <c r="L223" s="606"/>
      <c r="M223" s="607"/>
    </row>
    <row r="224" spans="2:13" x14ac:dyDescent="0.25">
      <c r="B224" s="602"/>
      <c r="C224" s="603"/>
      <c r="D224" s="608"/>
      <c r="E224" s="608"/>
      <c r="F224" s="608"/>
      <c r="G224" s="608"/>
      <c r="H224" s="608"/>
      <c r="I224" s="608"/>
      <c r="J224" s="608"/>
      <c r="K224" s="608"/>
      <c r="L224" s="608"/>
      <c r="M224" s="609"/>
    </row>
    <row r="225" spans="2:13" x14ac:dyDescent="0.25">
      <c r="B225" s="602"/>
      <c r="C225" s="603"/>
      <c r="D225" s="610" t="str">
        <f>+D5</f>
        <v>PAGO QUINCENAL DEL 01 AL 15 DE ENERO DEL 2025</v>
      </c>
      <c r="E225" s="610"/>
      <c r="F225" s="610"/>
      <c r="G225" s="610"/>
      <c r="H225" s="610"/>
      <c r="I225" s="610"/>
      <c r="J225" s="610"/>
      <c r="K225" s="610"/>
      <c r="L225" s="610"/>
      <c r="M225" s="611"/>
    </row>
    <row r="226" spans="2:13" ht="15.75" thickBot="1" x14ac:dyDescent="0.3">
      <c r="B226" s="604"/>
      <c r="C226" s="605"/>
      <c r="D226" s="598"/>
      <c r="E226" s="598"/>
      <c r="F226" s="598"/>
      <c r="G226" s="598"/>
      <c r="H226" s="598"/>
      <c r="I226" s="598"/>
      <c r="J226" s="598"/>
      <c r="K226" s="598"/>
      <c r="L226" s="598"/>
      <c r="M226" s="599"/>
    </row>
    <row r="227" spans="2:13" x14ac:dyDescent="0.25">
      <c r="B227" s="590" t="s">
        <v>2</v>
      </c>
      <c r="C227" s="591"/>
      <c r="D227" s="594" t="s">
        <v>101</v>
      </c>
      <c r="E227" s="595"/>
      <c r="F227" s="595"/>
      <c r="G227" s="595"/>
      <c r="H227" s="595"/>
      <c r="I227" s="595"/>
      <c r="J227" s="595"/>
      <c r="K227" s="595"/>
      <c r="L227" s="595"/>
      <c r="M227" s="596"/>
    </row>
    <row r="228" spans="2:13" ht="15.75" thickBot="1" x14ac:dyDescent="0.3">
      <c r="B228" s="592"/>
      <c r="C228" s="593"/>
      <c r="D228" s="597"/>
      <c r="E228" s="598"/>
      <c r="F228" s="598"/>
      <c r="G228" s="598"/>
      <c r="H228" s="598"/>
      <c r="I228" s="598"/>
      <c r="J228" s="598"/>
      <c r="K228" s="598"/>
      <c r="L228" s="598"/>
      <c r="M228" s="599"/>
    </row>
    <row r="229" spans="2:13" ht="45.75" thickBot="1" x14ac:dyDescent="0.3">
      <c r="B229" s="176" t="s">
        <v>11</v>
      </c>
      <c r="C229" s="17" t="s">
        <v>4</v>
      </c>
      <c r="D229" s="18" t="s">
        <v>13</v>
      </c>
      <c r="E229" s="143" t="s">
        <v>28</v>
      </c>
      <c r="F229" s="19" t="s">
        <v>5</v>
      </c>
      <c r="G229" s="106" t="s">
        <v>6</v>
      </c>
      <c r="H229" s="77" t="s">
        <v>7</v>
      </c>
      <c r="I229" s="77" t="s">
        <v>89</v>
      </c>
      <c r="J229" s="160" t="s">
        <v>8</v>
      </c>
      <c r="K229" s="161" t="s">
        <v>105</v>
      </c>
      <c r="L229" s="19" t="s">
        <v>9</v>
      </c>
      <c r="M229" s="18" t="s">
        <v>10</v>
      </c>
    </row>
    <row r="230" spans="2:13" ht="16.5" thickBot="1" x14ac:dyDescent="0.3">
      <c r="B230" s="17"/>
      <c r="C230" s="199"/>
      <c r="D230" s="200"/>
      <c r="E230" s="13"/>
      <c r="F230" s="14"/>
      <c r="G230" s="1"/>
      <c r="H230" s="2"/>
      <c r="I230" s="13"/>
      <c r="J230" s="13"/>
      <c r="K230" s="14"/>
      <c r="L230" s="248"/>
      <c r="M230" s="3"/>
    </row>
    <row r="231" spans="2:13" ht="16.5" thickBot="1" x14ac:dyDescent="0.3">
      <c r="B231" s="95"/>
      <c r="C231" s="97" t="s">
        <v>129</v>
      </c>
      <c r="D231" s="638"/>
      <c r="E231" s="639"/>
      <c r="F231" s="639"/>
      <c r="G231" s="639"/>
      <c r="H231" s="639"/>
      <c r="I231" s="639"/>
      <c r="J231" s="639"/>
      <c r="K231" s="640"/>
      <c r="L231" s="149">
        <f>L230</f>
        <v>0</v>
      </c>
      <c r="M231" s="3"/>
    </row>
    <row r="234" spans="2:13" ht="15.75" thickBot="1" x14ac:dyDescent="0.3"/>
    <row r="235" spans="2:13" x14ac:dyDescent="0.25">
      <c r="B235" s="600"/>
      <c r="C235" s="601"/>
      <c r="D235" s="606" t="s">
        <v>0</v>
      </c>
      <c r="E235" s="606"/>
      <c r="F235" s="606"/>
      <c r="G235" s="606"/>
      <c r="H235" s="606"/>
      <c r="I235" s="606"/>
      <c r="J235" s="606"/>
      <c r="K235" s="606"/>
      <c r="L235" s="606"/>
      <c r="M235" s="607"/>
    </row>
    <row r="236" spans="2:13" x14ac:dyDescent="0.25">
      <c r="B236" s="602"/>
      <c r="C236" s="603"/>
      <c r="D236" s="608"/>
      <c r="E236" s="608"/>
      <c r="F236" s="608"/>
      <c r="G236" s="608"/>
      <c r="H236" s="608"/>
      <c r="I236" s="608"/>
      <c r="J236" s="608"/>
      <c r="K236" s="608"/>
      <c r="L236" s="608"/>
      <c r="M236" s="609"/>
    </row>
    <row r="237" spans="2:13" x14ac:dyDescent="0.25">
      <c r="B237" s="602"/>
      <c r="C237" s="603"/>
      <c r="D237" s="610" t="str">
        <f>+D5</f>
        <v>PAGO QUINCENAL DEL 01 AL 15 DE ENERO DEL 2025</v>
      </c>
      <c r="E237" s="610"/>
      <c r="F237" s="610"/>
      <c r="G237" s="610"/>
      <c r="H237" s="610"/>
      <c r="I237" s="610"/>
      <c r="J237" s="610"/>
      <c r="K237" s="610"/>
      <c r="L237" s="610"/>
      <c r="M237" s="611"/>
    </row>
    <row r="238" spans="2:13" ht="15.75" thickBot="1" x14ac:dyDescent="0.3">
      <c r="B238" s="604"/>
      <c r="C238" s="605"/>
      <c r="D238" s="598"/>
      <c r="E238" s="598"/>
      <c r="F238" s="598"/>
      <c r="G238" s="598"/>
      <c r="H238" s="598"/>
      <c r="I238" s="598"/>
      <c r="J238" s="598"/>
      <c r="K238" s="598"/>
      <c r="L238" s="598"/>
      <c r="M238" s="599"/>
    </row>
    <row r="239" spans="2:13" x14ac:dyDescent="0.25">
      <c r="B239" s="636" t="s">
        <v>2</v>
      </c>
      <c r="C239" s="637"/>
      <c r="D239" s="594" t="s">
        <v>133</v>
      </c>
      <c r="E239" s="595"/>
      <c r="F239" s="595"/>
      <c r="G239" s="595"/>
      <c r="H239" s="595"/>
      <c r="I239" s="595"/>
      <c r="J239" s="595"/>
      <c r="K239" s="595"/>
      <c r="L239" s="595"/>
      <c r="M239" s="596"/>
    </row>
    <row r="240" spans="2:13" ht="15.75" thickBot="1" x14ac:dyDescent="0.3">
      <c r="B240" s="592"/>
      <c r="C240" s="593"/>
      <c r="D240" s="597"/>
      <c r="E240" s="598"/>
      <c r="F240" s="598"/>
      <c r="G240" s="598"/>
      <c r="H240" s="598"/>
      <c r="I240" s="598"/>
      <c r="J240" s="598"/>
      <c r="K240" s="598"/>
      <c r="L240" s="598"/>
      <c r="M240" s="599"/>
    </row>
    <row r="241" spans="2:13" ht="45.75" thickBot="1" x14ac:dyDescent="0.3">
      <c r="B241" s="176" t="s">
        <v>11</v>
      </c>
      <c r="C241" s="17" t="s">
        <v>4</v>
      </c>
      <c r="D241" s="18" t="s">
        <v>13</v>
      </c>
      <c r="E241" s="143" t="s">
        <v>28</v>
      </c>
      <c r="F241" s="19" t="s">
        <v>136</v>
      </c>
      <c r="G241" s="106" t="s">
        <v>6</v>
      </c>
      <c r="H241" s="77" t="s">
        <v>7</v>
      </c>
      <c r="I241" s="77" t="s">
        <v>89</v>
      </c>
      <c r="J241" s="160" t="s">
        <v>8</v>
      </c>
      <c r="K241" s="161" t="s">
        <v>105</v>
      </c>
      <c r="L241" s="19" t="s">
        <v>9</v>
      </c>
      <c r="M241" s="18" t="s">
        <v>10</v>
      </c>
    </row>
    <row r="242" spans="2:13" ht="35.25" thickBot="1" x14ac:dyDescent="0.3">
      <c r="B242" s="17">
        <v>30</v>
      </c>
      <c r="C242" s="246" t="s">
        <v>134</v>
      </c>
      <c r="D242" s="250" t="s">
        <v>135</v>
      </c>
      <c r="E242" s="13">
        <v>122.6</v>
      </c>
      <c r="F242" s="14"/>
      <c r="G242" s="25"/>
      <c r="H242" s="2"/>
      <c r="I242" s="13"/>
      <c r="J242" s="13"/>
      <c r="K242" s="14"/>
      <c r="L242" s="248">
        <f>F242+I242+K242</f>
        <v>0</v>
      </c>
      <c r="M242" s="3"/>
    </row>
    <row r="243" spans="2:13" ht="16.5" thickBot="1" x14ac:dyDescent="0.3">
      <c r="B243" s="95"/>
      <c r="C243" s="184" t="s">
        <v>129</v>
      </c>
      <c r="D243" s="638"/>
      <c r="E243" s="639"/>
      <c r="F243" s="639"/>
      <c r="G243" s="639"/>
      <c r="H243" s="639"/>
      <c r="I243" s="639"/>
      <c r="J243" s="639"/>
      <c r="K243" s="640"/>
      <c r="L243" s="99">
        <f>L242</f>
        <v>0</v>
      </c>
      <c r="M243" s="3"/>
    </row>
  </sheetData>
  <mergeCells count="116">
    <mergeCell ref="B17:C18"/>
    <mergeCell ref="D17:M18"/>
    <mergeCell ref="D25:K25"/>
    <mergeCell ref="B27:C30"/>
    <mergeCell ref="D27:M28"/>
    <mergeCell ref="D29:M30"/>
    <mergeCell ref="B3:C6"/>
    <mergeCell ref="D3:M4"/>
    <mergeCell ref="D5:M6"/>
    <mergeCell ref="B7:C8"/>
    <mergeCell ref="D7:M8"/>
    <mergeCell ref="B13:C16"/>
    <mergeCell ref="D13:M14"/>
    <mergeCell ref="D15:M16"/>
    <mergeCell ref="B44:C45"/>
    <mergeCell ref="D44:M45"/>
    <mergeCell ref="D50:K50"/>
    <mergeCell ref="B53:C56"/>
    <mergeCell ref="D53:M54"/>
    <mergeCell ref="D55:M56"/>
    <mergeCell ref="B31:C32"/>
    <mergeCell ref="D31:M32"/>
    <mergeCell ref="D38:K38"/>
    <mergeCell ref="B40:C43"/>
    <mergeCell ref="D40:M41"/>
    <mergeCell ref="D42:M43"/>
    <mergeCell ref="D74:K74"/>
    <mergeCell ref="B76:C79"/>
    <mergeCell ref="D76:M77"/>
    <mergeCell ref="D78:M79"/>
    <mergeCell ref="B80:C81"/>
    <mergeCell ref="D80:M81"/>
    <mergeCell ref="B57:C58"/>
    <mergeCell ref="D57:M58"/>
    <mergeCell ref="B66:C69"/>
    <mergeCell ref="D66:M67"/>
    <mergeCell ref="D68:M69"/>
    <mergeCell ref="B70:C71"/>
    <mergeCell ref="D70:M71"/>
    <mergeCell ref="B96:C99"/>
    <mergeCell ref="D96:M97"/>
    <mergeCell ref="D98:M99"/>
    <mergeCell ref="B100:C101"/>
    <mergeCell ref="D100:M101"/>
    <mergeCell ref="B107:C110"/>
    <mergeCell ref="D107:M108"/>
    <mergeCell ref="D109:M110"/>
    <mergeCell ref="D84:K84"/>
    <mergeCell ref="B86:C89"/>
    <mergeCell ref="D86:M87"/>
    <mergeCell ref="D88:M89"/>
    <mergeCell ref="B90:C91"/>
    <mergeCell ref="D90:M91"/>
    <mergeCell ref="B122:C123"/>
    <mergeCell ref="D122:M123"/>
    <mergeCell ref="D126:K126"/>
    <mergeCell ref="B128:C131"/>
    <mergeCell ref="D128:M129"/>
    <mergeCell ref="D130:M131"/>
    <mergeCell ref="B111:C112"/>
    <mergeCell ref="D111:M112"/>
    <mergeCell ref="D116:K116"/>
    <mergeCell ref="B118:C121"/>
    <mergeCell ref="D118:M119"/>
    <mergeCell ref="D120:M121"/>
    <mergeCell ref="B142:C143"/>
    <mergeCell ref="D142:M143"/>
    <mergeCell ref="D146:K146"/>
    <mergeCell ref="B148:C151"/>
    <mergeCell ref="D148:M149"/>
    <mergeCell ref="D150:M151"/>
    <mergeCell ref="B132:C133"/>
    <mergeCell ref="D132:M133"/>
    <mergeCell ref="D136:K136"/>
    <mergeCell ref="B138:C141"/>
    <mergeCell ref="D138:M139"/>
    <mergeCell ref="D140:M141"/>
    <mergeCell ref="B162:C163"/>
    <mergeCell ref="D162:M163"/>
    <mergeCell ref="D166:K166"/>
    <mergeCell ref="B168:C171"/>
    <mergeCell ref="D168:M169"/>
    <mergeCell ref="D170:M171"/>
    <mergeCell ref="B152:C153"/>
    <mergeCell ref="D152:M153"/>
    <mergeCell ref="D156:K156"/>
    <mergeCell ref="B158:C161"/>
    <mergeCell ref="D158:M159"/>
    <mergeCell ref="D160:M161"/>
    <mergeCell ref="B178:C181"/>
    <mergeCell ref="D178:M179"/>
    <mergeCell ref="D180:M181"/>
    <mergeCell ref="B172:C173"/>
    <mergeCell ref="D172:M173"/>
    <mergeCell ref="D176:K176"/>
    <mergeCell ref="B223:C226"/>
    <mergeCell ref="D223:M224"/>
    <mergeCell ref="D225:M226"/>
    <mergeCell ref="B182:C183"/>
    <mergeCell ref="D182:M183"/>
    <mergeCell ref="D186:K186"/>
    <mergeCell ref="B188:C191"/>
    <mergeCell ref="D188:M189"/>
    <mergeCell ref="D190:M191"/>
    <mergeCell ref="B227:C228"/>
    <mergeCell ref="D227:M228"/>
    <mergeCell ref="D231:K231"/>
    <mergeCell ref="B239:C240"/>
    <mergeCell ref="D239:M240"/>
    <mergeCell ref="D243:K243"/>
    <mergeCell ref="B192:C193"/>
    <mergeCell ref="D192:M193"/>
    <mergeCell ref="D196:K196"/>
    <mergeCell ref="B235:C238"/>
    <mergeCell ref="D235:M236"/>
    <mergeCell ref="D237:M238"/>
  </mergeCells>
  <pageMargins left="0.7" right="0.7" top="0.75" bottom="0.75" header="0.3" footer="0.3"/>
  <pageSetup paperSize="5" scale="81" orientation="landscape" r:id="rId1"/>
  <rowBreaks count="8" manualBreakCount="8">
    <brk id="26" max="12" man="1"/>
    <brk id="52" max="12" man="1"/>
    <brk id="75" max="12" man="1"/>
    <brk id="95" max="12" man="1"/>
    <brk id="117" max="12" man="1"/>
    <brk id="137" max="12" man="1"/>
    <brk id="157" max="12" man="1"/>
    <brk id="177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95"/>
  <sheetViews>
    <sheetView topLeftCell="A24" zoomScaleNormal="100" workbookViewId="0">
      <selection activeCell="C209" sqref="C209"/>
    </sheetView>
  </sheetViews>
  <sheetFormatPr baseColWidth="10" defaultRowHeight="15" x14ac:dyDescent="0.25"/>
  <cols>
    <col min="2" max="2" width="6.7109375" customWidth="1"/>
    <col min="3" max="3" width="29.140625" customWidth="1"/>
    <col min="4" max="4" width="19" customWidth="1"/>
    <col min="6" max="6" width="12.85546875" customWidth="1"/>
    <col min="12" max="12" width="16.42578125" customWidth="1"/>
    <col min="13" max="13" width="35.140625" customWidth="1"/>
    <col min="15" max="15" width="27.140625" customWidth="1"/>
    <col min="17" max="17" width="13.140625" bestFit="1" customWidth="1"/>
  </cols>
  <sheetData>
    <row r="2" spans="2:13" ht="15.75" thickBot="1" x14ac:dyDescent="0.3"/>
    <row r="3" spans="2:13" x14ac:dyDescent="0.25">
      <c r="B3" s="600"/>
      <c r="C3" s="601"/>
      <c r="D3" s="606" t="s">
        <v>0</v>
      </c>
      <c r="E3" s="606"/>
      <c r="F3" s="606"/>
      <c r="G3" s="606"/>
      <c r="H3" s="606"/>
      <c r="I3" s="606"/>
      <c r="J3" s="606"/>
      <c r="K3" s="606"/>
      <c r="L3" s="606"/>
      <c r="M3" s="607"/>
    </row>
    <row r="4" spans="2:13" x14ac:dyDescent="0.25">
      <c r="B4" s="602"/>
      <c r="C4" s="603"/>
      <c r="D4" s="608"/>
      <c r="E4" s="608"/>
      <c r="F4" s="608"/>
      <c r="G4" s="608"/>
      <c r="H4" s="608"/>
      <c r="I4" s="608"/>
      <c r="J4" s="608"/>
      <c r="K4" s="608"/>
      <c r="L4" s="608"/>
      <c r="M4" s="609"/>
    </row>
    <row r="5" spans="2:13" x14ac:dyDescent="0.25">
      <c r="B5" s="602"/>
      <c r="C5" s="603"/>
      <c r="D5" s="610" t="s">
        <v>160</v>
      </c>
      <c r="E5" s="610"/>
      <c r="F5" s="610"/>
      <c r="G5" s="610"/>
      <c r="H5" s="610"/>
      <c r="I5" s="610"/>
      <c r="J5" s="610"/>
      <c r="K5" s="610"/>
      <c r="L5" s="610"/>
      <c r="M5" s="611"/>
    </row>
    <row r="6" spans="2:13" ht="44.25" customHeight="1" thickBot="1" x14ac:dyDescent="0.3">
      <c r="B6" s="604"/>
      <c r="C6" s="605"/>
      <c r="D6" s="598"/>
      <c r="E6" s="598"/>
      <c r="F6" s="598"/>
      <c r="G6" s="598"/>
      <c r="H6" s="598"/>
      <c r="I6" s="598"/>
      <c r="J6" s="598"/>
      <c r="K6" s="598"/>
      <c r="L6" s="598"/>
      <c r="M6" s="599"/>
    </row>
    <row r="7" spans="2:13" x14ac:dyDescent="0.25">
      <c r="B7" s="590" t="s">
        <v>2</v>
      </c>
      <c r="C7" s="591"/>
      <c r="D7" s="594" t="s">
        <v>3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2:13" ht="15.75" thickBot="1" x14ac:dyDescent="0.3">
      <c r="B8" s="592"/>
      <c r="C8" s="593"/>
      <c r="D8" s="597"/>
      <c r="E8" s="598"/>
      <c r="F8" s="598"/>
      <c r="G8" s="598"/>
      <c r="H8" s="598"/>
      <c r="I8" s="598"/>
      <c r="J8" s="598"/>
      <c r="K8" s="598"/>
      <c r="L8" s="598"/>
      <c r="M8" s="599"/>
    </row>
    <row r="9" spans="2:13" ht="45.75" thickBot="1" x14ac:dyDescent="0.3">
      <c r="B9" s="165" t="s">
        <v>11</v>
      </c>
      <c r="C9" s="4" t="s">
        <v>4</v>
      </c>
      <c r="D9" s="20" t="s">
        <v>13</v>
      </c>
      <c r="E9" s="22" t="s">
        <v>28</v>
      </c>
      <c r="F9" s="23" t="s">
        <v>5</v>
      </c>
      <c r="G9" s="161" t="s">
        <v>6</v>
      </c>
      <c r="H9" s="6" t="s">
        <v>7</v>
      </c>
      <c r="I9" s="79" t="s">
        <v>89</v>
      </c>
      <c r="J9" s="160" t="s">
        <v>8</v>
      </c>
      <c r="K9" s="161" t="s">
        <v>105</v>
      </c>
      <c r="L9" s="23" t="s">
        <v>9</v>
      </c>
      <c r="M9" s="20" t="s">
        <v>10</v>
      </c>
    </row>
    <row r="10" spans="2:13" ht="30" customHeight="1" thickBot="1" x14ac:dyDescent="0.3">
      <c r="B10" s="26">
        <v>1</v>
      </c>
      <c r="C10" s="97" t="s">
        <v>12</v>
      </c>
      <c r="D10" s="27" t="s">
        <v>162</v>
      </c>
      <c r="E10" s="255">
        <f>10296.8/15</f>
        <v>686.45333333333326</v>
      </c>
      <c r="F10" s="52">
        <f>ROUND(E10*G10,0)</f>
        <v>10297</v>
      </c>
      <c r="G10" s="25">
        <v>15</v>
      </c>
      <c r="H10" s="25"/>
      <c r="I10" s="13"/>
      <c r="J10" s="14"/>
      <c r="K10" s="13"/>
      <c r="L10" s="220">
        <f>F10+I10+K10</f>
        <v>10297</v>
      </c>
      <c r="M10" s="1"/>
    </row>
    <row r="11" spans="2:13" ht="30" customHeight="1" thickBot="1" x14ac:dyDescent="0.3">
      <c r="B11" s="26"/>
      <c r="C11" s="97" t="s">
        <v>129</v>
      </c>
      <c r="D11" s="2"/>
      <c r="E11" s="14"/>
      <c r="F11" s="14"/>
      <c r="G11" s="214"/>
      <c r="H11" s="214"/>
      <c r="I11" s="14"/>
      <c r="J11" s="14"/>
      <c r="K11" s="14"/>
      <c r="L11" s="149">
        <f>L10</f>
        <v>10297</v>
      </c>
      <c r="M11" s="3"/>
    </row>
    <row r="12" spans="2:13" ht="15.75" thickBot="1" x14ac:dyDescent="0.3"/>
    <row r="13" spans="2:13" x14ac:dyDescent="0.25">
      <c r="B13" s="600"/>
      <c r="C13" s="601"/>
      <c r="D13" s="606" t="s">
        <v>0</v>
      </c>
      <c r="E13" s="606"/>
      <c r="F13" s="606"/>
      <c r="G13" s="606"/>
      <c r="H13" s="606"/>
      <c r="I13" s="606"/>
      <c r="J13" s="606"/>
      <c r="K13" s="606"/>
      <c r="L13" s="606"/>
      <c r="M13" s="607"/>
    </row>
    <row r="14" spans="2:13" x14ac:dyDescent="0.25">
      <c r="B14" s="602"/>
      <c r="C14" s="603"/>
      <c r="D14" s="608"/>
      <c r="E14" s="608"/>
      <c r="F14" s="608"/>
      <c r="G14" s="608"/>
      <c r="H14" s="608"/>
      <c r="I14" s="608"/>
      <c r="J14" s="608"/>
      <c r="K14" s="608"/>
      <c r="L14" s="608"/>
      <c r="M14" s="609"/>
    </row>
    <row r="15" spans="2:13" x14ac:dyDescent="0.25">
      <c r="B15" s="602"/>
      <c r="C15" s="603"/>
      <c r="D15" s="610" t="str">
        <f>+D5</f>
        <v>PAGO QUINCENAL DEL 16 AL 31 DE ENERO DEL 2025</v>
      </c>
      <c r="E15" s="610"/>
      <c r="F15" s="610"/>
      <c r="G15" s="610"/>
      <c r="H15" s="610"/>
      <c r="I15" s="610"/>
      <c r="J15" s="610"/>
      <c r="K15" s="610"/>
      <c r="L15" s="610"/>
      <c r="M15" s="611"/>
    </row>
    <row r="16" spans="2:13" ht="47.25" customHeight="1" thickBot="1" x14ac:dyDescent="0.3">
      <c r="B16" s="604"/>
      <c r="C16" s="605"/>
      <c r="D16" s="598"/>
      <c r="E16" s="598"/>
      <c r="F16" s="598"/>
      <c r="G16" s="598"/>
      <c r="H16" s="598"/>
      <c r="I16" s="598"/>
      <c r="J16" s="598"/>
      <c r="K16" s="598"/>
      <c r="L16" s="598"/>
      <c r="M16" s="599"/>
    </row>
    <row r="17" spans="2:13" x14ac:dyDescent="0.25">
      <c r="B17" s="590" t="s">
        <v>2</v>
      </c>
      <c r="C17" s="591"/>
      <c r="D17" s="594" t="s">
        <v>15</v>
      </c>
      <c r="E17" s="595"/>
      <c r="F17" s="595"/>
      <c r="G17" s="595"/>
      <c r="H17" s="595"/>
      <c r="I17" s="595"/>
      <c r="J17" s="595"/>
      <c r="K17" s="595"/>
      <c r="L17" s="595"/>
      <c r="M17" s="596"/>
    </row>
    <row r="18" spans="2:13" ht="15.75" thickBot="1" x14ac:dyDescent="0.3">
      <c r="B18" s="592"/>
      <c r="C18" s="593"/>
      <c r="D18" s="597"/>
      <c r="E18" s="598"/>
      <c r="F18" s="598"/>
      <c r="G18" s="598"/>
      <c r="H18" s="598"/>
      <c r="I18" s="598"/>
      <c r="J18" s="598"/>
      <c r="K18" s="598"/>
      <c r="L18" s="598"/>
      <c r="M18" s="599"/>
    </row>
    <row r="19" spans="2:13" ht="45.75" thickBot="1" x14ac:dyDescent="0.3">
      <c r="B19" s="165" t="s">
        <v>11</v>
      </c>
      <c r="C19" s="4" t="s">
        <v>4</v>
      </c>
      <c r="D19" s="18" t="s">
        <v>13</v>
      </c>
      <c r="E19" s="21" t="s">
        <v>28</v>
      </c>
      <c r="F19" s="6" t="s">
        <v>5</v>
      </c>
      <c r="G19" s="170" t="s">
        <v>6</v>
      </c>
      <c r="H19" s="6" t="s">
        <v>7</v>
      </c>
      <c r="I19" s="79" t="s">
        <v>89</v>
      </c>
      <c r="J19" s="160" t="s">
        <v>8</v>
      </c>
      <c r="K19" s="161" t="s">
        <v>105</v>
      </c>
      <c r="L19" s="6" t="s">
        <v>9</v>
      </c>
      <c r="M19" s="5" t="s">
        <v>10</v>
      </c>
    </row>
    <row r="20" spans="2:13" ht="30.75" thickBot="1" x14ac:dyDescent="0.3">
      <c r="B20" s="18">
        <v>2</v>
      </c>
      <c r="C20" s="182" t="s">
        <v>90</v>
      </c>
      <c r="D20" s="148" t="s">
        <v>16</v>
      </c>
      <c r="E20" s="255">
        <v>319.2</v>
      </c>
      <c r="F20" s="50">
        <f t="shared" ref="F20:F25" si="0">ROUND(E20*G20,0)</f>
        <v>4788</v>
      </c>
      <c r="G20" s="70">
        <v>15</v>
      </c>
      <c r="H20" s="25">
        <v>2</v>
      </c>
      <c r="I20" s="119">
        <f>ROUND((E20/4)*H20,0)</f>
        <v>160</v>
      </c>
      <c r="J20" s="50"/>
      <c r="K20" s="52"/>
      <c r="L20" s="222">
        <f t="shared" ref="L20:L25" si="1">F20+I20+K20</f>
        <v>4948</v>
      </c>
      <c r="M20" s="10"/>
    </row>
    <row r="21" spans="2:13" ht="30" customHeight="1" thickBot="1" x14ac:dyDescent="0.3">
      <c r="B21" s="40">
        <v>3</v>
      </c>
      <c r="C21" s="103" t="s">
        <v>19</v>
      </c>
      <c r="D21" s="48" t="s">
        <v>20</v>
      </c>
      <c r="E21" s="50">
        <v>265.33</v>
      </c>
      <c r="F21" s="52">
        <f t="shared" si="0"/>
        <v>3980</v>
      </c>
      <c r="G21" s="62">
        <v>15</v>
      </c>
      <c r="H21" s="62"/>
      <c r="I21" s="50"/>
      <c r="J21" s="50"/>
      <c r="K21" s="50"/>
      <c r="L21" s="223">
        <f t="shared" si="1"/>
        <v>3980</v>
      </c>
      <c r="M21" s="48"/>
    </row>
    <row r="22" spans="2:13" ht="30" customHeight="1" thickBot="1" x14ac:dyDescent="0.3">
      <c r="B22" s="61">
        <v>4</v>
      </c>
      <c r="C22" s="103" t="s">
        <v>149</v>
      </c>
      <c r="D22" s="48" t="s">
        <v>20</v>
      </c>
      <c r="E22" s="163">
        <v>265.33</v>
      </c>
      <c r="F22" s="50">
        <f t="shared" si="0"/>
        <v>3980</v>
      </c>
      <c r="G22" s="51">
        <v>15</v>
      </c>
      <c r="H22" s="62"/>
      <c r="I22" s="50"/>
      <c r="J22" s="50"/>
      <c r="K22" s="52"/>
      <c r="L22" s="222">
        <f t="shared" si="1"/>
        <v>3980</v>
      </c>
      <c r="M22" s="53"/>
    </row>
    <row r="23" spans="2:13" ht="30" customHeight="1" thickBot="1" x14ac:dyDescent="0.3">
      <c r="B23" s="47">
        <v>5</v>
      </c>
      <c r="C23" s="173" t="s">
        <v>21</v>
      </c>
      <c r="D23" s="48" t="s">
        <v>20</v>
      </c>
      <c r="E23" s="163">
        <v>265.33</v>
      </c>
      <c r="F23" s="50">
        <f t="shared" si="0"/>
        <v>3980</v>
      </c>
      <c r="G23" s="51">
        <v>15</v>
      </c>
      <c r="H23" s="62"/>
      <c r="I23" s="50"/>
      <c r="J23" s="50"/>
      <c r="K23" s="52"/>
      <c r="L23" s="222">
        <f t="shared" si="1"/>
        <v>3980</v>
      </c>
      <c r="M23" s="53"/>
    </row>
    <row r="24" spans="2:13" ht="30" customHeight="1" thickBot="1" x14ac:dyDescent="0.3">
      <c r="B24" s="40">
        <v>6</v>
      </c>
      <c r="C24" s="183" t="s">
        <v>22</v>
      </c>
      <c r="D24" s="212" t="s">
        <v>23</v>
      </c>
      <c r="E24" s="256">
        <f>5075.2/15</f>
        <v>338.34666666666664</v>
      </c>
      <c r="F24" s="50">
        <f t="shared" si="0"/>
        <v>5075</v>
      </c>
      <c r="G24" s="71">
        <v>15</v>
      </c>
      <c r="H24" s="257">
        <v>6</v>
      </c>
      <c r="I24" s="119">
        <f>ROUND((E24/4)*H24,0)</f>
        <v>508</v>
      </c>
      <c r="J24" s="43"/>
      <c r="K24" s="45"/>
      <c r="L24" s="223">
        <f t="shared" si="1"/>
        <v>5583</v>
      </c>
      <c r="M24" s="46"/>
    </row>
    <row r="25" spans="2:13" ht="30" customHeight="1" thickBot="1" x14ac:dyDescent="0.3">
      <c r="B25" s="17">
        <v>7</v>
      </c>
      <c r="C25" s="184" t="s">
        <v>24</v>
      </c>
      <c r="D25" s="29" t="s">
        <v>25</v>
      </c>
      <c r="E25" s="255">
        <v>319.2</v>
      </c>
      <c r="F25" s="50">
        <f t="shared" si="0"/>
        <v>4788</v>
      </c>
      <c r="G25" s="51">
        <v>15</v>
      </c>
      <c r="H25" s="25">
        <v>6</v>
      </c>
      <c r="I25" s="119">
        <f>ROUND((E25/4)*H25,0)</f>
        <v>479</v>
      </c>
      <c r="J25" s="50"/>
      <c r="K25" s="52"/>
      <c r="L25" s="222">
        <f t="shared" si="1"/>
        <v>5267</v>
      </c>
      <c r="M25" s="3"/>
    </row>
    <row r="26" spans="2:13" ht="30" customHeight="1" thickBot="1" x14ac:dyDescent="0.3">
      <c r="B26" s="17"/>
      <c r="C26" s="184" t="s">
        <v>129</v>
      </c>
      <c r="D26" s="653"/>
      <c r="E26" s="654"/>
      <c r="F26" s="654"/>
      <c r="G26" s="654"/>
      <c r="H26" s="654"/>
      <c r="I26" s="654"/>
      <c r="J26" s="654"/>
      <c r="K26" s="655"/>
      <c r="L26" s="141">
        <f>L20+L21+L23+L24+L25+L22</f>
        <v>27738</v>
      </c>
      <c r="M26" s="3"/>
    </row>
    <row r="27" spans="2:13" ht="15.75" thickBot="1" x14ac:dyDescent="0.3">
      <c r="F27" s="45"/>
    </row>
    <row r="28" spans="2:13" x14ac:dyDescent="0.25">
      <c r="B28" s="600"/>
      <c r="C28" s="601"/>
      <c r="D28" s="606" t="s">
        <v>0</v>
      </c>
      <c r="E28" s="606"/>
      <c r="F28" s="606"/>
      <c r="G28" s="606"/>
      <c r="H28" s="606"/>
      <c r="I28" s="606"/>
      <c r="J28" s="606"/>
      <c r="K28" s="606"/>
      <c r="L28" s="606"/>
      <c r="M28" s="607"/>
    </row>
    <row r="29" spans="2:13" x14ac:dyDescent="0.25">
      <c r="B29" s="602"/>
      <c r="C29" s="603"/>
      <c r="D29" s="608"/>
      <c r="E29" s="608"/>
      <c r="F29" s="608"/>
      <c r="G29" s="608"/>
      <c r="H29" s="608"/>
      <c r="I29" s="608"/>
      <c r="J29" s="608"/>
      <c r="K29" s="608"/>
      <c r="L29" s="608"/>
      <c r="M29" s="609"/>
    </row>
    <row r="30" spans="2:13" x14ac:dyDescent="0.25">
      <c r="B30" s="602"/>
      <c r="C30" s="603"/>
      <c r="D30" s="610" t="str">
        <f>+D5</f>
        <v>PAGO QUINCENAL DEL 16 AL 31 DE ENERO DEL 2025</v>
      </c>
      <c r="E30" s="610"/>
      <c r="F30" s="610"/>
      <c r="G30" s="610"/>
      <c r="H30" s="610"/>
      <c r="I30" s="610"/>
      <c r="J30" s="610"/>
      <c r="K30" s="610"/>
      <c r="L30" s="610"/>
      <c r="M30" s="611"/>
    </row>
    <row r="31" spans="2:13" ht="36.75" customHeight="1" thickBot="1" x14ac:dyDescent="0.3">
      <c r="B31" s="604"/>
      <c r="C31" s="605"/>
      <c r="D31" s="598"/>
      <c r="E31" s="598"/>
      <c r="F31" s="598"/>
      <c r="G31" s="598"/>
      <c r="H31" s="598"/>
      <c r="I31" s="598"/>
      <c r="J31" s="598"/>
      <c r="K31" s="598"/>
      <c r="L31" s="598"/>
      <c r="M31" s="599"/>
    </row>
    <row r="32" spans="2:13" x14ac:dyDescent="0.25">
      <c r="B32" s="590" t="s">
        <v>2</v>
      </c>
      <c r="C32" s="591"/>
      <c r="D32" s="594" t="s">
        <v>26</v>
      </c>
      <c r="E32" s="595"/>
      <c r="F32" s="595"/>
      <c r="G32" s="595"/>
      <c r="H32" s="595"/>
      <c r="I32" s="595"/>
      <c r="J32" s="595"/>
      <c r="K32" s="595"/>
      <c r="L32" s="595"/>
      <c r="M32" s="596"/>
    </row>
    <row r="33" spans="2:17" ht="15.75" thickBot="1" x14ac:dyDescent="0.3">
      <c r="B33" s="592"/>
      <c r="C33" s="593"/>
      <c r="D33" s="597"/>
      <c r="E33" s="598"/>
      <c r="F33" s="598"/>
      <c r="G33" s="598"/>
      <c r="H33" s="598"/>
      <c r="I33" s="598"/>
      <c r="J33" s="598"/>
      <c r="K33" s="598"/>
      <c r="L33" s="598"/>
      <c r="M33" s="599"/>
    </row>
    <row r="34" spans="2:17" ht="45.75" thickBot="1" x14ac:dyDescent="0.3">
      <c r="B34" s="176" t="s">
        <v>11</v>
      </c>
      <c r="C34" s="17" t="s">
        <v>4</v>
      </c>
      <c r="D34" s="18" t="s">
        <v>13</v>
      </c>
      <c r="E34" s="21" t="s">
        <v>28</v>
      </c>
      <c r="F34" s="19" t="s">
        <v>5</v>
      </c>
      <c r="G34" s="106" t="s">
        <v>6</v>
      </c>
      <c r="H34" s="6" t="s">
        <v>7</v>
      </c>
      <c r="I34" s="79" t="s">
        <v>89</v>
      </c>
      <c r="J34" s="160" t="s">
        <v>8</v>
      </c>
      <c r="K34" s="161" t="s">
        <v>105</v>
      </c>
      <c r="L34" s="19" t="s">
        <v>9</v>
      </c>
      <c r="M34" s="18" t="s">
        <v>10</v>
      </c>
    </row>
    <row r="35" spans="2:17" ht="30.75" thickBot="1" x14ac:dyDescent="0.3">
      <c r="B35" s="55">
        <v>8</v>
      </c>
      <c r="C35" s="185" t="s">
        <v>27</v>
      </c>
      <c r="D35" s="147" t="s">
        <v>29</v>
      </c>
      <c r="E35" s="258">
        <f>5340.6/15</f>
        <v>356.04</v>
      </c>
      <c r="F35" s="50">
        <f>ROUND(E35*G35,0)</f>
        <v>5341</v>
      </c>
      <c r="G35" s="60">
        <v>15</v>
      </c>
      <c r="H35" s="25">
        <v>4</v>
      </c>
      <c r="I35" s="259">
        <f>ROUND((E35/4)*H35,0)</f>
        <v>356</v>
      </c>
      <c r="J35" s="261"/>
      <c r="K35" s="120">
        <f>ROUND((E35*2)*J35,0)</f>
        <v>0</v>
      </c>
      <c r="L35" s="219">
        <f>F35+I35+K35</f>
        <v>5697</v>
      </c>
      <c r="M35" s="57"/>
    </row>
    <row r="36" spans="2:17" ht="30.75" thickBot="1" x14ac:dyDescent="0.3">
      <c r="B36" s="61">
        <v>9</v>
      </c>
      <c r="C36" s="116" t="s">
        <v>30</v>
      </c>
      <c r="D36" s="76" t="s">
        <v>31</v>
      </c>
      <c r="E36" s="255">
        <f>4077.2/15</f>
        <v>271.81333333333333</v>
      </c>
      <c r="F36" s="559">
        <f>ROUND(E36*G36,0)</f>
        <v>4077</v>
      </c>
      <c r="G36" s="62">
        <v>15</v>
      </c>
      <c r="H36" s="25"/>
      <c r="I36" s="259">
        <f>ROUND((E36/4)*H36,0)</f>
        <v>0</v>
      </c>
      <c r="J36" s="261"/>
      <c r="K36" s="120">
        <f>ROUND((E36*2)*J36,0)</f>
        <v>0</v>
      </c>
      <c r="L36" s="219">
        <f>F36+I36+K36</f>
        <v>4077</v>
      </c>
      <c r="M36" s="48"/>
    </row>
    <row r="37" spans="2:17" ht="30.75" thickBot="1" x14ac:dyDescent="0.3">
      <c r="B37" s="61">
        <v>10</v>
      </c>
      <c r="C37" s="116" t="s">
        <v>34</v>
      </c>
      <c r="D37" s="76" t="s">
        <v>35</v>
      </c>
      <c r="E37" s="255">
        <v>258.93333333333334</v>
      </c>
      <c r="F37" s="50">
        <f>ROUND(E37*G37,0)</f>
        <v>3884</v>
      </c>
      <c r="G37" s="62">
        <v>15</v>
      </c>
      <c r="H37" s="25"/>
      <c r="I37" s="262"/>
      <c r="J37" s="261"/>
      <c r="K37" s="122"/>
      <c r="L37" s="219">
        <f>F37+I37+K37</f>
        <v>3884</v>
      </c>
      <c r="M37" s="48"/>
    </row>
    <row r="38" spans="2:17" ht="30.75" thickBot="1" x14ac:dyDescent="0.3">
      <c r="B38" s="61">
        <v>11</v>
      </c>
      <c r="C38" s="162" t="s">
        <v>36</v>
      </c>
      <c r="D38" s="76" t="s">
        <v>35</v>
      </c>
      <c r="E38" s="255">
        <v>258.93333333333334</v>
      </c>
      <c r="F38" s="50">
        <f>ROUND(E38*G38,0)</f>
        <v>3884</v>
      </c>
      <c r="G38" s="62">
        <v>15</v>
      </c>
      <c r="H38" s="25"/>
      <c r="I38" s="262"/>
      <c r="J38" s="261"/>
      <c r="K38" s="120">
        <f>ROUND((E38*2)*J38,0)</f>
        <v>0</v>
      </c>
      <c r="L38" s="219">
        <f>F38+I38+K38</f>
        <v>3884</v>
      </c>
      <c r="M38" s="48"/>
    </row>
    <row r="39" spans="2:17" ht="30" customHeight="1" thickBot="1" x14ac:dyDescent="0.35">
      <c r="B39" s="95"/>
      <c r="C39" s="98" t="s">
        <v>129</v>
      </c>
      <c r="D39" s="638"/>
      <c r="E39" s="639"/>
      <c r="F39" s="639"/>
      <c r="G39" s="639"/>
      <c r="H39" s="639"/>
      <c r="I39" s="639"/>
      <c r="J39" s="639"/>
      <c r="K39" s="640"/>
      <c r="L39" s="99">
        <f>L35+L36+L37+L38</f>
        <v>17542</v>
      </c>
      <c r="M39" s="3"/>
    </row>
    <row r="40" spans="2:17" ht="15.75" thickBot="1" x14ac:dyDescent="0.3">
      <c r="F40" s="45"/>
    </row>
    <row r="41" spans="2:17" x14ac:dyDescent="0.25">
      <c r="B41" s="600">
        <f ca="1">B41:M66</f>
        <v>0</v>
      </c>
      <c r="C41" s="601"/>
      <c r="D41" s="606" t="s">
        <v>0</v>
      </c>
      <c r="E41" s="606"/>
      <c r="F41" s="606"/>
      <c r="G41" s="606"/>
      <c r="H41" s="606"/>
      <c r="I41" s="606"/>
      <c r="J41" s="606"/>
      <c r="K41" s="606"/>
      <c r="L41" s="606"/>
      <c r="M41" s="607"/>
    </row>
    <row r="42" spans="2:17" x14ac:dyDescent="0.25">
      <c r="B42" s="602"/>
      <c r="C42" s="603"/>
      <c r="D42" s="608"/>
      <c r="E42" s="608"/>
      <c r="F42" s="608"/>
      <c r="G42" s="608"/>
      <c r="H42" s="608"/>
      <c r="I42" s="608"/>
      <c r="J42" s="608"/>
      <c r="K42" s="608"/>
      <c r="L42" s="608"/>
      <c r="M42" s="609"/>
    </row>
    <row r="43" spans="2:17" x14ac:dyDescent="0.25">
      <c r="B43" s="602"/>
      <c r="C43" s="603"/>
      <c r="D43" s="610" t="str">
        <f>+D5</f>
        <v>PAGO QUINCENAL DEL 16 AL 31 DE ENERO DEL 2025</v>
      </c>
      <c r="E43" s="610"/>
      <c r="F43" s="610"/>
      <c r="G43" s="610"/>
      <c r="H43" s="610"/>
      <c r="I43" s="610"/>
      <c r="J43" s="610"/>
      <c r="K43" s="610"/>
      <c r="L43" s="610"/>
      <c r="M43" s="611"/>
    </row>
    <row r="44" spans="2:17" ht="45.75" customHeight="1" thickBot="1" x14ac:dyDescent="0.3">
      <c r="B44" s="604"/>
      <c r="C44" s="605"/>
      <c r="D44" s="598"/>
      <c r="E44" s="598"/>
      <c r="F44" s="598"/>
      <c r="G44" s="598"/>
      <c r="H44" s="598"/>
      <c r="I44" s="598"/>
      <c r="J44" s="598"/>
      <c r="K44" s="598"/>
      <c r="L44" s="598"/>
      <c r="M44" s="599"/>
    </row>
    <row r="45" spans="2:17" x14ac:dyDescent="0.25">
      <c r="B45" s="590" t="s">
        <v>2</v>
      </c>
      <c r="C45" s="591"/>
      <c r="D45" s="594" t="s">
        <v>37</v>
      </c>
      <c r="E45" s="595"/>
      <c r="F45" s="595"/>
      <c r="G45" s="595"/>
      <c r="H45" s="595"/>
      <c r="I45" s="595"/>
      <c r="J45" s="595"/>
      <c r="K45" s="595"/>
      <c r="L45" s="595"/>
      <c r="M45" s="596"/>
    </row>
    <row r="46" spans="2:17" ht="15.75" thickBot="1" x14ac:dyDescent="0.3">
      <c r="B46" s="592"/>
      <c r="C46" s="593"/>
      <c r="D46" s="597"/>
      <c r="E46" s="598"/>
      <c r="F46" s="598"/>
      <c r="G46" s="598"/>
      <c r="H46" s="598"/>
      <c r="I46" s="598"/>
      <c r="J46" s="598"/>
      <c r="K46" s="598"/>
      <c r="L46" s="598"/>
      <c r="M46" s="599"/>
    </row>
    <row r="47" spans="2:17" ht="39" thickBot="1" x14ac:dyDescent="0.3">
      <c r="B47" s="175" t="s">
        <v>11</v>
      </c>
      <c r="C47" s="17" t="s">
        <v>4</v>
      </c>
      <c r="D47" s="18" t="s">
        <v>13</v>
      </c>
      <c r="E47" s="21" t="s">
        <v>28</v>
      </c>
      <c r="F47" s="19" t="s">
        <v>5</v>
      </c>
      <c r="G47" s="106" t="s">
        <v>6</v>
      </c>
      <c r="H47" s="6" t="s">
        <v>7</v>
      </c>
      <c r="I47" s="160" t="s">
        <v>89</v>
      </c>
      <c r="J47" s="160" t="s">
        <v>8</v>
      </c>
      <c r="K47" s="161" t="s">
        <v>105</v>
      </c>
      <c r="L47" s="19" t="s">
        <v>9</v>
      </c>
      <c r="M47" s="18" t="s">
        <v>10</v>
      </c>
      <c r="O47">
        <v>1000</v>
      </c>
      <c r="P47">
        <v>300</v>
      </c>
      <c r="Q47">
        <f t="shared" ref="Q47:Q48" si="2">+P47*O47</f>
        <v>300000</v>
      </c>
    </row>
    <row r="48" spans="2:17" ht="30" customHeight="1" thickBot="1" x14ac:dyDescent="0.3">
      <c r="B48" s="18">
        <v>12</v>
      </c>
      <c r="C48" s="217" t="s">
        <v>38</v>
      </c>
      <c r="D48" s="148" t="s">
        <v>42</v>
      </c>
      <c r="E48" s="255">
        <v>319.2</v>
      </c>
      <c r="F48" s="50">
        <f>ROUND(E48*G48,0)</f>
        <v>4788</v>
      </c>
      <c r="G48" s="24">
        <v>15</v>
      </c>
      <c r="H48" s="24"/>
      <c r="I48" s="12"/>
      <c r="J48" s="13"/>
      <c r="K48" s="8"/>
      <c r="L48" s="225">
        <f>F48+I48+K48</f>
        <v>4788</v>
      </c>
      <c r="M48" s="8"/>
      <c r="O48">
        <v>2000</v>
      </c>
      <c r="P48">
        <v>350</v>
      </c>
      <c r="Q48">
        <f t="shared" si="2"/>
        <v>700000</v>
      </c>
    </row>
    <row r="49" spans="2:17" ht="30" customHeight="1" thickBot="1" x14ac:dyDescent="0.3">
      <c r="B49" s="18">
        <v>13</v>
      </c>
      <c r="C49" s="217" t="s">
        <v>150</v>
      </c>
      <c r="D49" s="148" t="s">
        <v>151</v>
      </c>
      <c r="E49" s="255">
        <v>319.2</v>
      </c>
      <c r="F49" s="50">
        <f>ROUND(E49*G49,0)</f>
        <v>4788</v>
      </c>
      <c r="G49" s="24">
        <v>15</v>
      </c>
      <c r="H49" s="24"/>
      <c r="I49" s="12"/>
      <c r="J49" s="13"/>
      <c r="K49" s="8"/>
      <c r="L49" s="225">
        <f>F49+I49+K49</f>
        <v>4788</v>
      </c>
      <c r="M49" s="8"/>
    </row>
    <row r="50" spans="2:17" ht="30" customHeight="1" thickBot="1" x14ac:dyDescent="0.3">
      <c r="B50" s="63">
        <v>14</v>
      </c>
      <c r="C50" s="103" t="s">
        <v>40</v>
      </c>
      <c r="D50" s="76" t="s">
        <v>43</v>
      </c>
      <c r="E50" s="255">
        <v>448.86666666666667</v>
      </c>
      <c r="F50" s="50">
        <f>ROUND(E50*G50,0)</f>
        <v>6733</v>
      </c>
      <c r="G50" s="62">
        <v>15</v>
      </c>
      <c r="H50" s="62"/>
      <c r="I50" s="50"/>
      <c r="J50" s="57"/>
      <c r="K50" s="48"/>
      <c r="L50" s="222">
        <f>F50+I50+K50</f>
        <v>6733</v>
      </c>
      <c r="M50" s="48"/>
      <c r="O50">
        <v>1000</v>
      </c>
      <c r="P50">
        <v>500</v>
      </c>
      <c r="Q50">
        <f>+P50*O50</f>
        <v>500000</v>
      </c>
    </row>
    <row r="51" spans="2:17" ht="30" customHeight="1" thickBot="1" x14ac:dyDescent="0.3">
      <c r="B51" s="61">
        <v>15</v>
      </c>
      <c r="C51" s="162" t="s">
        <v>152</v>
      </c>
      <c r="D51" s="76" t="s">
        <v>44</v>
      </c>
      <c r="E51" s="255">
        <v>501.33333333333331</v>
      </c>
      <c r="F51" s="50">
        <f>ROUND(E51*G51,0)</f>
        <v>7520</v>
      </c>
      <c r="G51" s="62">
        <v>15</v>
      </c>
      <c r="H51" s="62"/>
      <c r="I51" s="52"/>
      <c r="J51" s="48"/>
      <c r="K51" s="48"/>
      <c r="L51" s="219">
        <f>F51+I51+K51</f>
        <v>7520</v>
      </c>
      <c r="M51" s="48"/>
      <c r="Q51" s="253">
        <f>SUM(Q47:Q50)</f>
        <v>1500000</v>
      </c>
    </row>
    <row r="52" spans="2:17" ht="29.25" customHeight="1" thickBot="1" x14ac:dyDescent="0.35">
      <c r="B52" s="95"/>
      <c r="C52" s="98" t="s">
        <v>129</v>
      </c>
      <c r="D52" s="638"/>
      <c r="E52" s="639"/>
      <c r="F52" s="639"/>
      <c r="G52" s="639"/>
      <c r="H52" s="639"/>
      <c r="I52" s="639"/>
      <c r="J52" s="639"/>
      <c r="K52" s="640"/>
      <c r="L52" s="99">
        <f>L48+L50+L51+L49</f>
        <v>23829</v>
      </c>
      <c r="M52" s="3"/>
      <c r="Q52" s="253">
        <f>+Q51*0.06</f>
        <v>90000</v>
      </c>
    </row>
    <row r="53" spans="2:17" hidden="1" x14ac:dyDescent="0.25"/>
    <row r="54" spans="2:17" ht="15.75" thickBot="1" x14ac:dyDescent="0.3">
      <c r="Q54" s="253">
        <v>30000</v>
      </c>
    </row>
    <row r="55" spans="2:17" x14ac:dyDescent="0.25">
      <c r="B55" s="600"/>
      <c r="C55" s="601"/>
      <c r="D55" s="606" t="s">
        <v>0</v>
      </c>
      <c r="E55" s="606"/>
      <c r="F55" s="606"/>
      <c r="G55" s="606"/>
      <c r="H55" s="606"/>
      <c r="I55" s="606"/>
      <c r="J55" s="606"/>
      <c r="K55" s="606"/>
      <c r="L55" s="606"/>
      <c r="M55" s="607"/>
      <c r="Q55" s="253">
        <v>6000</v>
      </c>
    </row>
    <row r="56" spans="2:17" x14ac:dyDescent="0.25">
      <c r="B56" s="602"/>
      <c r="C56" s="603"/>
      <c r="D56" s="608"/>
      <c r="E56" s="608"/>
      <c r="F56" s="608"/>
      <c r="G56" s="608"/>
      <c r="H56" s="608"/>
      <c r="I56" s="608"/>
      <c r="J56" s="608"/>
      <c r="K56" s="608"/>
      <c r="L56" s="608"/>
      <c r="M56" s="609"/>
    </row>
    <row r="57" spans="2:17" x14ac:dyDescent="0.25">
      <c r="B57" s="602"/>
      <c r="C57" s="603"/>
      <c r="D57" s="610" t="str">
        <f>+D5</f>
        <v>PAGO QUINCENAL DEL 16 AL 31 DE ENERO DEL 2025</v>
      </c>
      <c r="E57" s="610"/>
      <c r="F57" s="610"/>
      <c r="G57" s="610"/>
      <c r="H57" s="610"/>
      <c r="I57" s="610"/>
      <c r="J57" s="610"/>
      <c r="K57" s="610"/>
      <c r="L57" s="610"/>
      <c r="M57" s="611"/>
      <c r="Q57">
        <f>9836.2-7720.2</f>
        <v>2116.0000000000009</v>
      </c>
    </row>
    <row r="58" spans="2:17" ht="48.75" customHeight="1" thickBot="1" x14ac:dyDescent="0.3">
      <c r="B58" s="604"/>
      <c r="C58" s="605"/>
      <c r="D58" s="598"/>
      <c r="E58" s="598"/>
      <c r="F58" s="598"/>
      <c r="G58" s="598"/>
      <c r="H58" s="598"/>
      <c r="I58" s="598"/>
      <c r="J58" s="598"/>
      <c r="K58" s="598"/>
      <c r="L58" s="598"/>
      <c r="M58" s="599"/>
      <c r="Q58">
        <f>+Q57/4</f>
        <v>529.00000000000023</v>
      </c>
    </row>
    <row r="59" spans="2:17" ht="15" customHeight="1" x14ac:dyDescent="0.25">
      <c r="B59" s="636" t="s">
        <v>2</v>
      </c>
      <c r="C59" s="637"/>
      <c r="D59" s="594" t="s">
        <v>45</v>
      </c>
      <c r="E59" s="595"/>
      <c r="F59" s="595"/>
      <c r="G59" s="595"/>
      <c r="H59" s="595"/>
      <c r="I59" s="595"/>
      <c r="J59" s="595"/>
      <c r="K59" s="595"/>
      <c r="L59" s="595"/>
      <c r="M59" s="596"/>
    </row>
    <row r="60" spans="2:17" ht="15.75" customHeight="1" thickBot="1" x14ac:dyDescent="0.3">
      <c r="B60" s="592"/>
      <c r="C60" s="593"/>
      <c r="D60" s="597"/>
      <c r="E60" s="598"/>
      <c r="F60" s="598"/>
      <c r="G60" s="598"/>
      <c r="H60" s="598"/>
      <c r="I60" s="598"/>
      <c r="J60" s="598"/>
      <c r="K60" s="598"/>
      <c r="L60" s="598"/>
      <c r="M60" s="599"/>
      <c r="Q60">
        <f>11524.6-9690.8</f>
        <v>1833.8000000000011</v>
      </c>
    </row>
    <row r="61" spans="2:17" ht="45.75" thickBot="1" x14ac:dyDescent="0.3">
      <c r="B61" s="175" t="s">
        <v>11</v>
      </c>
      <c r="C61" s="17" t="s">
        <v>4</v>
      </c>
      <c r="D61" s="18" t="s">
        <v>13</v>
      </c>
      <c r="E61" s="21" t="s">
        <v>28</v>
      </c>
      <c r="F61" s="19" t="s">
        <v>5</v>
      </c>
      <c r="G61" s="106" t="s">
        <v>6</v>
      </c>
      <c r="H61" s="6" t="s">
        <v>7</v>
      </c>
      <c r="I61" s="79" t="s">
        <v>89</v>
      </c>
      <c r="J61" s="160" t="s">
        <v>8</v>
      </c>
      <c r="K61" s="161" t="s">
        <v>105</v>
      </c>
      <c r="L61" s="19" t="s">
        <v>9</v>
      </c>
      <c r="M61" s="18" t="s">
        <v>10</v>
      </c>
      <c r="Q61">
        <f>+Q60/3</f>
        <v>611.26666666666699</v>
      </c>
    </row>
    <row r="62" spans="2:17" ht="30.75" thickBot="1" x14ac:dyDescent="0.3">
      <c r="B62" s="55">
        <v>16</v>
      </c>
      <c r="C62" s="115" t="s">
        <v>46</v>
      </c>
      <c r="D62" s="147" t="s">
        <v>47</v>
      </c>
      <c r="E62" s="255">
        <v>431.2</v>
      </c>
      <c r="F62" s="50">
        <f>ROUND(E62*G62,0)</f>
        <v>6468</v>
      </c>
      <c r="G62" s="60">
        <v>15</v>
      </c>
      <c r="H62" s="60"/>
      <c r="I62" s="59"/>
      <c r="J62" s="13"/>
      <c r="K62" s="58"/>
      <c r="L62" s="218">
        <f>F62+I62+K62</f>
        <v>6468</v>
      </c>
      <c r="M62" s="57"/>
    </row>
    <row r="63" spans="2:17" ht="30.75" thickBot="1" x14ac:dyDescent="0.3">
      <c r="B63" s="61">
        <v>17</v>
      </c>
      <c r="C63" s="162" t="s">
        <v>48</v>
      </c>
      <c r="D63" s="48" t="s">
        <v>49</v>
      </c>
      <c r="E63" s="255">
        <v>319.2</v>
      </c>
      <c r="F63" s="50">
        <f>ROUND(E63*G63,0)</f>
        <v>4788</v>
      </c>
      <c r="G63" s="62">
        <v>15</v>
      </c>
      <c r="H63" s="25">
        <v>18</v>
      </c>
      <c r="I63" s="119">
        <f>ROUND((E63/4)*H63,0)</f>
        <v>1436</v>
      </c>
      <c r="J63" s="122"/>
      <c r="K63" s="163"/>
      <c r="L63" s="219">
        <f>F63+I63+K63</f>
        <v>6224</v>
      </c>
      <c r="M63" s="48"/>
    </row>
    <row r="64" spans="2:17" ht="30" customHeight="1" thickBot="1" x14ac:dyDescent="0.3">
      <c r="B64" s="61">
        <v>18</v>
      </c>
      <c r="C64" s="162" t="s">
        <v>153</v>
      </c>
      <c r="D64" s="76" t="s">
        <v>154</v>
      </c>
      <c r="E64" s="255">
        <v>319.2</v>
      </c>
      <c r="F64" s="50">
        <f>ROUND(E64*G64,0)</f>
        <v>4788</v>
      </c>
      <c r="G64" s="62">
        <v>15</v>
      </c>
      <c r="H64" s="25">
        <v>18</v>
      </c>
      <c r="I64" s="119">
        <f>ROUND((E64/4)*H64,0)</f>
        <v>1436</v>
      </c>
      <c r="J64" s="122"/>
      <c r="K64" s="163"/>
      <c r="L64" s="219">
        <f>F64+I64+K64</f>
        <v>6224</v>
      </c>
      <c r="M64" s="48"/>
    </row>
    <row r="65" spans="2:13" ht="30.75" thickBot="1" x14ac:dyDescent="0.3">
      <c r="B65" s="61">
        <v>19</v>
      </c>
      <c r="C65" s="162" t="s">
        <v>50</v>
      </c>
      <c r="D65" s="48" t="s">
        <v>49</v>
      </c>
      <c r="E65" s="255">
        <v>266.2</v>
      </c>
      <c r="F65" s="50">
        <f>ROUND(E65*G65,0)</f>
        <v>3993</v>
      </c>
      <c r="G65" s="62">
        <v>15</v>
      </c>
      <c r="H65" s="25">
        <v>18</v>
      </c>
      <c r="I65" s="119">
        <f>ROUND((E65/4)*H65,0)</f>
        <v>1198</v>
      </c>
      <c r="J65" s="50"/>
      <c r="K65" s="163"/>
      <c r="L65" s="219">
        <f>F65+I65+K65</f>
        <v>5191</v>
      </c>
      <c r="M65" s="48"/>
    </row>
    <row r="66" spans="2:13" ht="30" customHeight="1" thickBot="1" x14ac:dyDescent="0.3">
      <c r="B66" s="95"/>
      <c r="C66" s="97" t="s">
        <v>129</v>
      </c>
      <c r="D66" s="2"/>
      <c r="E66" s="2"/>
      <c r="F66" s="2"/>
      <c r="G66" s="2"/>
      <c r="H66" s="2"/>
      <c r="I66" s="2"/>
      <c r="J66" s="2"/>
      <c r="K66" s="2"/>
      <c r="L66" s="99">
        <f>L62+L63+L64+L65</f>
        <v>24107</v>
      </c>
      <c r="M66" s="3"/>
    </row>
    <row r="67" spans="2:13" ht="15.75" thickBot="1" x14ac:dyDescent="0.3">
      <c r="F67" s="45"/>
    </row>
    <row r="68" spans="2:13" x14ac:dyDescent="0.25">
      <c r="B68" s="600"/>
      <c r="C68" s="601"/>
      <c r="D68" s="606" t="s">
        <v>0</v>
      </c>
      <c r="E68" s="606"/>
      <c r="F68" s="606"/>
      <c r="G68" s="606"/>
      <c r="H68" s="606"/>
      <c r="I68" s="606"/>
      <c r="J68" s="606"/>
      <c r="K68" s="606"/>
      <c r="L68" s="606"/>
      <c r="M68" s="607"/>
    </row>
    <row r="69" spans="2:13" x14ac:dyDescent="0.25">
      <c r="B69" s="602"/>
      <c r="C69" s="603"/>
      <c r="D69" s="608"/>
      <c r="E69" s="608"/>
      <c r="F69" s="608"/>
      <c r="G69" s="608"/>
      <c r="H69" s="608"/>
      <c r="I69" s="608"/>
      <c r="J69" s="608"/>
      <c r="K69" s="608"/>
      <c r="L69" s="608"/>
      <c r="M69" s="609"/>
    </row>
    <row r="70" spans="2:13" x14ac:dyDescent="0.25">
      <c r="B70" s="602"/>
      <c r="C70" s="603"/>
      <c r="D70" s="610" t="str">
        <f>+D5</f>
        <v>PAGO QUINCENAL DEL 16 AL 31 DE ENERO DEL 2025</v>
      </c>
      <c r="E70" s="610"/>
      <c r="F70" s="610"/>
      <c r="G70" s="610"/>
      <c r="H70" s="610"/>
      <c r="I70" s="610"/>
      <c r="J70" s="610"/>
      <c r="K70" s="610"/>
      <c r="L70" s="610"/>
      <c r="M70" s="611"/>
    </row>
    <row r="71" spans="2:13" ht="48.75" customHeight="1" thickBot="1" x14ac:dyDescent="0.3">
      <c r="B71" s="604"/>
      <c r="C71" s="605"/>
      <c r="D71" s="598"/>
      <c r="E71" s="598"/>
      <c r="F71" s="598"/>
      <c r="G71" s="598"/>
      <c r="H71" s="598"/>
      <c r="I71" s="598"/>
      <c r="J71" s="598"/>
      <c r="K71" s="598"/>
      <c r="L71" s="598"/>
      <c r="M71" s="599"/>
    </row>
    <row r="72" spans="2:13" ht="15" customHeight="1" x14ac:dyDescent="0.25">
      <c r="B72" s="636" t="s">
        <v>2</v>
      </c>
      <c r="C72" s="637"/>
      <c r="D72" s="594" t="s">
        <v>52</v>
      </c>
      <c r="E72" s="595"/>
      <c r="F72" s="595"/>
      <c r="G72" s="595"/>
      <c r="H72" s="595"/>
      <c r="I72" s="595"/>
      <c r="J72" s="595"/>
      <c r="K72" s="595"/>
      <c r="L72" s="595"/>
      <c r="M72" s="596"/>
    </row>
    <row r="73" spans="2:13" ht="15.75" customHeight="1" thickBot="1" x14ac:dyDescent="0.3">
      <c r="B73" s="592"/>
      <c r="C73" s="593"/>
      <c r="D73" s="597"/>
      <c r="E73" s="598"/>
      <c r="F73" s="598"/>
      <c r="G73" s="598"/>
      <c r="H73" s="598"/>
      <c r="I73" s="598"/>
      <c r="J73" s="598"/>
      <c r="K73" s="598"/>
      <c r="L73" s="598"/>
      <c r="M73" s="599"/>
    </row>
    <row r="74" spans="2:13" ht="45.75" thickBot="1" x14ac:dyDescent="0.3">
      <c r="B74" s="176" t="s">
        <v>11</v>
      </c>
      <c r="C74" s="17" t="s">
        <v>4</v>
      </c>
      <c r="D74" s="18" t="s">
        <v>13</v>
      </c>
      <c r="E74" s="21" t="s">
        <v>28</v>
      </c>
      <c r="F74" s="19" t="s">
        <v>5</v>
      </c>
      <c r="G74" s="106" t="s">
        <v>6</v>
      </c>
      <c r="H74" s="6" t="s">
        <v>7</v>
      </c>
      <c r="I74" s="79" t="s">
        <v>89</v>
      </c>
      <c r="J74" s="160" t="s">
        <v>8</v>
      </c>
      <c r="K74" s="161" t="s">
        <v>105</v>
      </c>
      <c r="L74" s="19" t="s">
        <v>9</v>
      </c>
      <c r="M74" s="18" t="s">
        <v>10</v>
      </c>
    </row>
    <row r="75" spans="2:13" ht="30.75" thickBot="1" x14ac:dyDescent="0.3">
      <c r="B75" s="61">
        <v>20</v>
      </c>
      <c r="C75" s="162" t="s">
        <v>139</v>
      </c>
      <c r="D75" s="29" t="s">
        <v>54</v>
      </c>
      <c r="E75" s="255">
        <v>319.2</v>
      </c>
      <c r="F75" s="255">
        <f>ROUND(E75*G75,0)</f>
        <v>4788</v>
      </c>
      <c r="G75" s="25">
        <v>15</v>
      </c>
      <c r="H75" s="25">
        <v>18</v>
      </c>
      <c r="I75" s="259">
        <f>ROUND((E75/4)*H75,0)</f>
        <v>1436</v>
      </c>
      <c r="J75" s="255"/>
      <c r="K75" s="255"/>
      <c r="L75" s="219">
        <f>F75+I75+K75</f>
        <v>6224</v>
      </c>
      <c r="M75" s="50"/>
    </row>
    <row r="76" spans="2:13" ht="30" customHeight="1" thickBot="1" x14ac:dyDescent="0.3">
      <c r="B76" s="133"/>
      <c r="C76" s="103" t="s">
        <v>129</v>
      </c>
      <c r="D76" s="638"/>
      <c r="E76" s="639"/>
      <c r="F76" s="639"/>
      <c r="G76" s="639"/>
      <c r="H76" s="639"/>
      <c r="I76" s="639"/>
      <c r="J76" s="639"/>
      <c r="K76" s="640"/>
      <c r="L76" s="226">
        <f>L75</f>
        <v>6224</v>
      </c>
      <c r="M76" s="53"/>
    </row>
    <row r="77" spans="2:13" ht="15.75" thickBot="1" x14ac:dyDescent="0.3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</row>
    <row r="78" spans="2:13" x14ac:dyDescent="0.25">
      <c r="B78" s="612"/>
      <c r="C78" s="613"/>
      <c r="D78" s="618" t="s">
        <v>0</v>
      </c>
      <c r="E78" s="618"/>
      <c r="F78" s="618"/>
      <c r="G78" s="618"/>
      <c r="H78" s="618"/>
      <c r="I78" s="618"/>
      <c r="J78" s="618"/>
      <c r="K78" s="618"/>
      <c r="L78" s="618"/>
      <c r="M78" s="619"/>
    </row>
    <row r="79" spans="2:13" x14ac:dyDescent="0.25">
      <c r="B79" s="614"/>
      <c r="C79" s="615"/>
      <c r="D79" s="620"/>
      <c r="E79" s="620"/>
      <c r="F79" s="620"/>
      <c r="G79" s="620"/>
      <c r="H79" s="620"/>
      <c r="I79" s="620"/>
      <c r="J79" s="620"/>
      <c r="K79" s="620"/>
      <c r="L79" s="620"/>
      <c r="M79" s="621"/>
    </row>
    <row r="80" spans="2:13" x14ac:dyDescent="0.25">
      <c r="B80" s="614"/>
      <c r="C80" s="615"/>
      <c r="D80" s="610" t="str">
        <f>+D5</f>
        <v>PAGO QUINCENAL DEL 16 AL 31 DE ENERO DEL 2025</v>
      </c>
      <c r="E80" s="610"/>
      <c r="F80" s="610"/>
      <c r="G80" s="610"/>
      <c r="H80" s="610"/>
      <c r="I80" s="610"/>
      <c r="J80" s="610"/>
      <c r="K80" s="610"/>
      <c r="L80" s="610"/>
      <c r="M80" s="611"/>
    </row>
    <row r="81" spans="2:13" ht="48" customHeight="1" thickBot="1" x14ac:dyDescent="0.3">
      <c r="B81" s="616"/>
      <c r="C81" s="617"/>
      <c r="D81" s="598"/>
      <c r="E81" s="598"/>
      <c r="F81" s="598"/>
      <c r="G81" s="598"/>
      <c r="H81" s="598"/>
      <c r="I81" s="598"/>
      <c r="J81" s="598"/>
      <c r="K81" s="598"/>
      <c r="L81" s="598"/>
      <c r="M81" s="599"/>
    </row>
    <row r="82" spans="2:13" ht="15" customHeight="1" x14ac:dyDescent="0.25">
      <c r="B82" s="656" t="s">
        <v>2</v>
      </c>
      <c r="C82" s="657"/>
      <c r="D82" s="630" t="s">
        <v>55</v>
      </c>
      <c r="E82" s="631"/>
      <c r="F82" s="631"/>
      <c r="G82" s="631"/>
      <c r="H82" s="631"/>
      <c r="I82" s="631"/>
      <c r="J82" s="631"/>
      <c r="K82" s="631"/>
      <c r="L82" s="631"/>
      <c r="M82" s="632"/>
    </row>
    <row r="83" spans="2:13" ht="15.75" customHeight="1" thickBot="1" x14ac:dyDescent="0.3">
      <c r="B83" s="628"/>
      <c r="C83" s="629"/>
      <c r="D83" s="633"/>
      <c r="E83" s="624"/>
      <c r="F83" s="624"/>
      <c r="G83" s="624"/>
      <c r="H83" s="624"/>
      <c r="I83" s="624"/>
      <c r="J83" s="624"/>
      <c r="K83" s="624"/>
      <c r="L83" s="624"/>
      <c r="M83" s="625"/>
    </row>
    <row r="84" spans="2:13" ht="45.75" thickBot="1" x14ac:dyDescent="0.3">
      <c r="B84" s="174" t="s">
        <v>11</v>
      </c>
      <c r="C84" s="47" t="s">
        <v>4</v>
      </c>
      <c r="D84" s="61" t="s">
        <v>13</v>
      </c>
      <c r="E84" s="73" t="s">
        <v>28</v>
      </c>
      <c r="F84" s="74" t="s">
        <v>5</v>
      </c>
      <c r="G84" s="136" t="s">
        <v>6</v>
      </c>
      <c r="H84" s="6" t="s">
        <v>7</v>
      </c>
      <c r="I84" s="79" t="s">
        <v>89</v>
      </c>
      <c r="J84" s="160" t="s">
        <v>8</v>
      </c>
      <c r="K84" s="161" t="s">
        <v>105</v>
      </c>
      <c r="L84" s="74" t="s">
        <v>9</v>
      </c>
      <c r="M84" s="61" t="s">
        <v>10</v>
      </c>
    </row>
    <row r="85" spans="2:13" ht="30.75" thickBot="1" x14ac:dyDescent="0.3">
      <c r="B85" s="61">
        <v>21</v>
      </c>
      <c r="C85" s="162" t="s">
        <v>56</v>
      </c>
      <c r="D85" s="76" t="s">
        <v>57</v>
      </c>
      <c r="E85" s="255">
        <v>319.2</v>
      </c>
      <c r="F85" s="50">
        <f>ROUND(E85*G85,0)</f>
        <v>4788</v>
      </c>
      <c r="G85" s="62">
        <v>15</v>
      </c>
      <c r="H85" s="62"/>
      <c r="I85" s="52"/>
      <c r="J85" s="50"/>
      <c r="K85" s="50"/>
      <c r="L85" s="219">
        <f>F85+I85+K85</f>
        <v>4788</v>
      </c>
      <c r="M85" s="48"/>
    </row>
    <row r="86" spans="2:13" ht="30" customHeight="1" thickBot="1" x14ac:dyDescent="0.35">
      <c r="B86" s="133"/>
      <c r="C86" s="134" t="s">
        <v>129</v>
      </c>
      <c r="D86" s="647"/>
      <c r="E86" s="648"/>
      <c r="F86" s="648"/>
      <c r="G86" s="648"/>
      <c r="H86" s="648"/>
      <c r="I86" s="648"/>
      <c r="J86" s="648"/>
      <c r="K86" s="649"/>
      <c r="L86" s="135">
        <f>L85</f>
        <v>4788</v>
      </c>
      <c r="M86" s="53"/>
    </row>
    <row r="87" spans="2:13" ht="15.75" thickBot="1" x14ac:dyDescent="0.3"/>
    <row r="88" spans="2:13" x14ac:dyDescent="0.25">
      <c r="B88" s="600"/>
      <c r="C88" s="601"/>
      <c r="D88" s="606" t="s">
        <v>0</v>
      </c>
      <c r="E88" s="606"/>
      <c r="F88" s="606"/>
      <c r="G88" s="606"/>
      <c r="H88" s="606"/>
      <c r="I88" s="606"/>
      <c r="J88" s="606"/>
      <c r="K88" s="606"/>
      <c r="L88" s="606"/>
      <c r="M88" s="607"/>
    </row>
    <row r="89" spans="2:13" x14ac:dyDescent="0.25">
      <c r="B89" s="602"/>
      <c r="C89" s="603"/>
      <c r="D89" s="608"/>
      <c r="E89" s="608"/>
      <c r="F89" s="608"/>
      <c r="G89" s="608"/>
      <c r="H89" s="608"/>
      <c r="I89" s="608"/>
      <c r="J89" s="608"/>
      <c r="K89" s="608"/>
      <c r="L89" s="608"/>
      <c r="M89" s="609"/>
    </row>
    <row r="90" spans="2:13" x14ac:dyDescent="0.25">
      <c r="B90" s="602"/>
      <c r="C90" s="603"/>
      <c r="D90" s="610" t="str">
        <f>+D5</f>
        <v>PAGO QUINCENAL DEL 16 AL 31 DE ENERO DEL 2025</v>
      </c>
      <c r="E90" s="610"/>
      <c r="F90" s="610"/>
      <c r="G90" s="610"/>
      <c r="H90" s="610"/>
      <c r="I90" s="610"/>
      <c r="J90" s="610"/>
      <c r="K90" s="610"/>
      <c r="L90" s="610"/>
      <c r="M90" s="611"/>
    </row>
    <row r="91" spans="2:13" ht="48" customHeight="1" thickBot="1" x14ac:dyDescent="0.3">
      <c r="B91" s="604"/>
      <c r="C91" s="605"/>
      <c r="D91" s="598"/>
      <c r="E91" s="598"/>
      <c r="F91" s="598"/>
      <c r="G91" s="598"/>
      <c r="H91" s="598"/>
      <c r="I91" s="598"/>
      <c r="J91" s="598"/>
      <c r="K91" s="598"/>
      <c r="L91" s="598"/>
      <c r="M91" s="599"/>
    </row>
    <row r="92" spans="2:13" ht="15" customHeight="1" x14ac:dyDescent="0.25">
      <c r="B92" s="636" t="s">
        <v>2</v>
      </c>
      <c r="C92" s="637"/>
      <c r="D92" s="594" t="s">
        <v>142</v>
      </c>
      <c r="E92" s="595"/>
      <c r="F92" s="595"/>
      <c r="G92" s="595"/>
      <c r="H92" s="595"/>
      <c r="I92" s="595"/>
      <c r="J92" s="595"/>
      <c r="K92" s="595"/>
      <c r="L92" s="595"/>
      <c r="M92" s="596"/>
    </row>
    <row r="93" spans="2:13" ht="15.75" customHeight="1" thickBot="1" x14ac:dyDescent="0.3">
      <c r="B93" s="592"/>
      <c r="C93" s="593"/>
      <c r="D93" s="597"/>
      <c r="E93" s="598"/>
      <c r="F93" s="598"/>
      <c r="G93" s="598"/>
      <c r="H93" s="598"/>
      <c r="I93" s="598"/>
      <c r="J93" s="598"/>
      <c r="K93" s="598"/>
      <c r="L93" s="598"/>
      <c r="M93" s="599"/>
    </row>
    <row r="94" spans="2:13" ht="45.75" thickBot="1" x14ac:dyDescent="0.3">
      <c r="B94" s="176" t="s">
        <v>11</v>
      </c>
      <c r="C94" s="17" t="s">
        <v>4</v>
      </c>
      <c r="D94" s="18" t="s">
        <v>13</v>
      </c>
      <c r="E94" s="21" t="s">
        <v>28</v>
      </c>
      <c r="F94" s="19" t="s">
        <v>5</v>
      </c>
      <c r="G94" s="106" t="s">
        <v>6</v>
      </c>
      <c r="H94" s="6" t="s">
        <v>7</v>
      </c>
      <c r="I94" s="79" t="s">
        <v>89</v>
      </c>
      <c r="J94" s="160" t="s">
        <v>8</v>
      </c>
      <c r="K94" s="161" t="s">
        <v>105</v>
      </c>
      <c r="L94" s="19" t="s">
        <v>9</v>
      </c>
      <c r="M94" s="18" t="s">
        <v>10</v>
      </c>
    </row>
    <row r="95" spans="2:13" ht="29.25" customHeight="1" thickBot="1" x14ac:dyDescent="0.3">
      <c r="B95" s="61">
        <v>36</v>
      </c>
      <c r="C95" s="162" t="s">
        <v>143</v>
      </c>
      <c r="D95" s="76" t="s">
        <v>144</v>
      </c>
      <c r="E95" s="255">
        <f>6732.4/15</f>
        <v>448.82666666666665</v>
      </c>
      <c r="F95" s="50">
        <f>ROUND(E95*G95,0)</f>
        <v>4488</v>
      </c>
      <c r="G95" s="62">
        <v>10</v>
      </c>
      <c r="H95" s="62"/>
      <c r="I95" s="52"/>
      <c r="J95" s="13"/>
      <c r="K95" s="50"/>
      <c r="L95" s="219">
        <f>F95+I95+K95</f>
        <v>4488</v>
      </c>
      <c r="M95" s="48"/>
    </row>
    <row r="96" spans="2:13" ht="27" customHeight="1" thickBot="1" x14ac:dyDescent="0.3">
      <c r="B96" s="61">
        <v>37</v>
      </c>
      <c r="C96" s="173" t="s">
        <v>155</v>
      </c>
      <c r="D96" s="76" t="s">
        <v>156</v>
      </c>
      <c r="E96" s="255">
        <v>432.16</v>
      </c>
      <c r="F96" s="50">
        <f>ROUND(E96*G96,0)</f>
        <v>6482</v>
      </c>
      <c r="G96" s="62">
        <v>15</v>
      </c>
      <c r="H96" s="62"/>
      <c r="I96" s="52"/>
      <c r="J96" s="13"/>
      <c r="K96" s="50"/>
      <c r="L96" s="219">
        <f>F96+I96+K96</f>
        <v>6482</v>
      </c>
      <c r="M96" s="48"/>
    </row>
    <row r="97" spans="2:13" ht="30" customHeight="1" thickBot="1" x14ac:dyDescent="0.3">
      <c r="B97" s="47"/>
      <c r="C97" s="188" t="s">
        <v>129</v>
      </c>
      <c r="D97" s="227"/>
      <c r="E97" s="52"/>
      <c r="F97" s="52"/>
      <c r="G97" s="51"/>
      <c r="H97" s="51"/>
      <c r="I97" s="52"/>
      <c r="J97" s="14"/>
      <c r="K97" s="52"/>
      <c r="L97" s="141">
        <f>L95+L96</f>
        <v>10970</v>
      </c>
      <c r="M97" s="53"/>
    </row>
    <row r="98" spans="2:13" ht="15.75" thickBot="1" x14ac:dyDescent="0.3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</row>
    <row r="99" spans="2:13" x14ac:dyDescent="0.25">
      <c r="B99" s="612"/>
      <c r="C99" s="613"/>
      <c r="D99" s="618" t="s">
        <v>0</v>
      </c>
      <c r="E99" s="618"/>
      <c r="F99" s="618"/>
      <c r="G99" s="618"/>
      <c r="H99" s="618"/>
      <c r="I99" s="618"/>
      <c r="J99" s="618"/>
      <c r="K99" s="618"/>
      <c r="L99" s="618"/>
      <c r="M99" s="619"/>
    </row>
    <row r="100" spans="2:13" x14ac:dyDescent="0.25">
      <c r="B100" s="614"/>
      <c r="C100" s="615"/>
      <c r="D100" s="620"/>
      <c r="E100" s="620"/>
      <c r="F100" s="620"/>
      <c r="G100" s="620"/>
      <c r="H100" s="620"/>
      <c r="I100" s="620"/>
      <c r="J100" s="620"/>
      <c r="K100" s="620"/>
      <c r="L100" s="620"/>
      <c r="M100" s="621"/>
    </row>
    <row r="101" spans="2:13" x14ac:dyDescent="0.25">
      <c r="B101" s="614"/>
      <c r="C101" s="615"/>
      <c r="D101" s="610" t="str">
        <f>+D5</f>
        <v>PAGO QUINCENAL DEL 16 AL 31 DE ENERO DEL 2025</v>
      </c>
      <c r="E101" s="610"/>
      <c r="F101" s="610"/>
      <c r="G101" s="610"/>
      <c r="H101" s="610"/>
      <c r="I101" s="610"/>
      <c r="J101" s="610"/>
      <c r="K101" s="610"/>
      <c r="L101" s="610"/>
      <c r="M101" s="611"/>
    </row>
    <row r="102" spans="2:13" ht="49.5" customHeight="1" thickBot="1" x14ac:dyDescent="0.3">
      <c r="B102" s="616"/>
      <c r="C102" s="617"/>
      <c r="D102" s="598"/>
      <c r="E102" s="598"/>
      <c r="F102" s="598"/>
      <c r="G102" s="598"/>
      <c r="H102" s="598"/>
      <c r="I102" s="598"/>
      <c r="J102" s="598"/>
      <c r="K102" s="598"/>
      <c r="L102" s="598"/>
      <c r="M102" s="599"/>
    </row>
    <row r="103" spans="2:13" ht="15" customHeight="1" x14ac:dyDescent="0.25">
      <c r="B103" s="656" t="s">
        <v>2</v>
      </c>
      <c r="C103" s="657"/>
      <c r="D103" s="630" t="s">
        <v>60</v>
      </c>
      <c r="E103" s="631"/>
      <c r="F103" s="631"/>
      <c r="G103" s="631"/>
      <c r="H103" s="631"/>
      <c r="I103" s="631"/>
      <c r="J103" s="631"/>
      <c r="K103" s="631"/>
      <c r="L103" s="631"/>
      <c r="M103" s="632"/>
    </row>
    <row r="104" spans="2:13" ht="15.75" customHeight="1" thickBot="1" x14ac:dyDescent="0.3">
      <c r="B104" s="628"/>
      <c r="C104" s="629"/>
      <c r="D104" s="633"/>
      <c r="E104" s="624"/>
      <c r="F104" s="624"/>
      <c r="G104" s="624"/>
      <c r="H104" s="624"/>
      <c r="I104" s="624"/>
      <c r="J104" s="624"/>
      <c r="K104" s="624"/>
      <c r="L104" s="624"/>
      <c r="M104" s="625"/>
    </row>
    <row r="105" spans="2:13" ht="45.75" thickBot="1" x14ac:dyDescent="0.3">
      <c r="B105" s="174" t="s">
        <v>11</v>
      </c>
      <c r="C105" s="47" t="s">
        <v>4</v>
      </c>
      <c r="D105" s="61" t="s">
        <v>13</v>
      </c>
      <c r="E105" s="73" t="s">
        <v>28</v>
      </c>
      <c r="F105" s="74" t="s">
        <v>5</v>
      </c>
      <c r="G105" s="136" t="s">
        <v>6</v>
      </c>
      <c r="H105" s="6" t="s">
        <v>7</v>
      </c>
      <c r="I105" s="79" t="s">
        <v>89</v>
      </c>
      <c r="J105" s="160" t="s">
        <v>8</v>
      </c>
      <c r="K105" s="161" t="s">
        <v>105</v>
      </c>
      <c r="L105" s="74" t="s">
        <v>9</v>
      </c>
      <c r="M105" s="61" t="s">
        <v>10</v>
      </c>
    </row>
    <row r="106" spans="2:13" ht="27" thickBot="1" x14ac:dyDescent="0.3">
      <c r="B106" s="55">
        <v>22</v>
      </c>
      <c r="C106" s="115" t="s">
        <v>61</v>
      </c>
      <c r="D106" s="190" t="s">
        <v>62</v>
      </c>
      <c r="E106" s="255">
        <f>5075/15</f>
        <v>338.33333333333331</v>
      </c>
      <c r="F106" s="50">
        <f>ROUND(E106*G106,0)</f>
        <v>5075</v>
      </c>
      <c r="G106" s="60">
        <v>15</v>
      </c>
      <c r="H106" s="60"/>
      <c r="I106" s="59"/>
      <c r="J106" s="13"/>
      <c r="K106" s="58"/>
      <c r="L106" s="218">
        <f>F106+I106+K106</f>
        <v>5075</v>
      </c>
      <c r="M106" s="57"/>
    </row>
    <row r="107" spans="2:13" ht="30.75" thickBot="1" x14ac:dyDescent="0.3">
      <c r="B107" s="61">
        <v>23</v>
      </c>
      <c r="C107" s="116" t="s">
        <v>140</v>
      </c>
      <c r="D107" s="76" t="s">
        <v>64</v>
      </c>
      <c r="E107" s="255">
        <f>3662.4/15</f>
        <v>244.16</v>
      </c>
      <c r="F107" s="50">
        <f>ROUND(E107*G107,0)</f>
        <v>3662</v>
      </c>
      <c r="G107" s="62">
        <v>15</v>
      </c>
      <c r="H107" s="62"/>
      <c r="I107" s="52"/>
      <c r="J107" s="50"/>
      <c r="K107" s="50"/>
      <c r="L107" s="219">
        <f>F107+I107+K107</f>
        <v>3662</v>
      </c>
      <c r="M107" s="48"/>
    </row>
    <row r="108" spans="2:13" ht="30" customHeight="1" thickBot="1" x14ac:dyDescent="0.3">
      <c r="B108" s="47"/>
      <c r="C108" s="103" t="s">
        <v>129</v>
      </c>
      <c r="D108" s="227"/>
      <c r="E108" s="52"/>
      <c r="F108" s="52"/>
      <c r="G108" s="51"/>
      <c r="H108" s="51"/>
      <c r="I108" s="52"/>
      <c r="J108" s="52"/>
      <c r="K108" s="52"/>
      <c r="L108" s="141">
        <f>L106+L107</f>
        <v>8737</v>
      </c>
      <c r="M108" s="53"/>
    </row>
    <row r="109" spans="2:13" ht="15.75" thickBot="1" x14ac:dyDescent="0.3"/>
    <row r="110" spans="2:13" x14ac:dyDescent="0.25">
      <c r="B110" s="600"/>
      <c r="C110" s="601"/>
      <c r="D110" s="606" t="s">
        <v>0</v>
      </c>
      <c r="E110" s="606"/>
      <c r="F110" s="606"/>
      <c r="G110" s="606"/>
      <c r="H110" s="606"/>
      <c r="I110" s="606"/>
      <c r="J110" s="606"/>
      <c r="K110" s="606"/>
      <c r="L110" s="606"/>
      <c r="M110" s="607"/>
    </row>
    <row r="111" spans="2:13" x14ac:dyDescent="0.25">
      <c r="B111" s="602"/>
      <c r="C111" s="603"/>
      <c r="D111" s="608"/>
      <c r="E111" s="608"/>
      <c r="F111" s="608"/>
      <c r="G111" s="608"/>
      <c r="H111" s="608"/>
      <c r="I111" s="608"/>
      <c r="J111" s="608"/>
      <c r="K111" s="608"/>
      <c r="L111" s="608"/>
      <c r="M111" s="609"/>
    </row>
    <row r="112" spans="2:13" x14ac:dyDescent="0.25">
      <c r="B112" s="602"/>
      <c r="C112" s="603"/>
      <c r="D112" s="610" t="str">
        <f>+D5</f>
        <v>PAGO QUINCENAL DEL 16 AL 31 DE ENERO DEL 2025</v>
      </c>
      <c r="E112" s="610"/>
      <c r="F112" s="610"/>
      <c r="G112" s="610"/>
      <c r="H112" s="610"/>
      <c r="I112" s="610"/>
      <c r="J112" s="610"/>
      <c r="K112" s="610"/>
      <c r="L112" s="610"/>
      <c r="M112" s="611"/>
    </row>
    <row r="113" spans="2:13" ht="46.5" customHeight="1" thickBot="1" x14ac:dyDescent="0.3">
      <c r="B113" s="604"/>
      <c r="C113" s="605"/>
      <c r="D113" s="598"/>
      <c r="E113" s="598"/>
      <c r="F113" s="598"/>
      <c r="G113" s="598"/>
      <c r="H113" s="598"/>
      <c r="I113" s="598"/>
      <c r="J113" s="598"/>
      <c r="K113" s="598"/>
      <c r="L113" s="598"/>
      <c r="M113" s="599"/>
    </row>
    <row r="114" spans="2:13" ht="15" customHeight="1" x14ac:dyDescent="0.25">
      <c r="B114" s="636" t="s">
        <v>2</v>
      </c>
      <c r="C114" s="637"/>
      <c r="D114" s="594" t="s">
        <v>65</v>
      </c>
      <c r="E114" s="595"/>
      <c r="F114" s="595"/>
      <c r="G114" s="595"/>
      <c r="H114" s="595"/>
      <c r="I114" s="595"/>
      <c r="J114" s="595"/>
      <c r="K114" s="595"/>
      <c r="L114" s="595"/>
      <c r="M114" s="596"/>
    </row>
    <row r="115" spans="2:13" ht="15.75" customHeight="1" thickBot="1" x14ac:dyDescent="0.3">
      <c r="B115" s="592"/>
      <c r="C115" s="593"/>
      <c r="D115" s="597"/>
      <c r="E115" s="598"/>
      <c r="F115" s="598"/>
      <c r="G115" s="598"/>
      <c r="H115" s="598"/>
      <c r="I115" s="598"/>
      <c r="J115" s="598"/>
      <c r="K115" s="598"/>
      <c r="L115" s="598"/>
      <c r="M115" s="599"/>
    </row>
    <row r="116" spans="2:13" ht="45.75" thickBot="1" x14ac:dyDescent="0.3">
      <c r="B116" s="176" t="s">
        <v>11</v>
      </c>
      <c r="C116" s="17" t="s">
        <v>4</v>
      </c>
      <c r="D116" s="18" t="s">
        <v>13</v>
      </c>
      <c r="E116" s="21" t="s">
        <v>28</v>
      </c>
      <c r="F116" s="19" t="s">
        <v>5</v>
      </c>
      <c r="G116" s="106" t="s">
        <v>6</v>
      </c>
      <c r="H116" s="6" t="s">
        <v>7</v>
      </c>
      <c r="I116" s="21" t="s">
        <v>89</v>
      </c>
      <c r="J116" s="96" t="s">
        <v>8</v>
      </c>
      <c r="K116" s="161" t="s">
        <v>105</v>
      </c>
      <c r="L116" s="19" t="s">
        <v>9</v>
      </c>
      <c r="M116" s="18" t="s">
        <v>10</v>
      </c>
    </row>
    <row r="117" spans="2:13" ht="30.75" thickBot="1" x14ac:dyDescent="0.3">
      <c r="B117" s="55">
        <v>24</v>
      </c>
      <c r="C117" s="115" t="s">
        <v>66</v>
      </c>
      <c r="D117" s="147" t="s">
        <v>67</v>
      </c>
      <c r="E117" s="255">
        <v>330.33333333333331</v>
      </c>
      <c r="F117" s="255">
        <f>ROUND(E117*G117,0)</f>
        <v>4955</v>
      </c>
      <c r="G117" s="24">
        <v>15</v>
      </c>
      <c r="H117" s="60"/>
      <c r="I117" s="59"/>
      <c r="J117" s="166"/>
      <c r="K117" s="58"/>
      <c r="L117" s="59">
        <f>F117+I117+K117</f>
        <v>4955</v>
      </c>
      <c r="M117" s="58"/>
    </row>
    <row r="118" spans="2:13" ht="30.75" thickBot="1" x14ac:dyDescent="0.3">
      <c r="B118" s="61">
        <v>25</v>
      </c>
      <c r="C118" s="116" t="s">
        <v>68</v>
      </c>
      <c r="D118" s="76" t="s">
        <v>67</v>
      </c>
      <c r="E118" s="255">
        <v>330.33333333333331</v>
      </c>
      <c r="F118" s="255">
        <f>ROUND(E118*G118,0)</f>
        <v>4955</v>
      </c>
      <c r="G118" s="25">
        <v>15</v>
      </c>
      <c r="H118" s="62"/>
      <c r="I118" s="52"/>
      <c r="J118" s="171"/>
      <c r="K118" s="50"/>
      <c r="L118" s="59">
        <f>F118+I118+K118</f>
        <v>4955</v>
      </c>
      <c r="M118" s="50"/>
    </row>
    <row r="119" spans="2:13" ht="30" customHeight="1" thickBot="1" x14ac:dyDescent="0.35">
      <c r="B119" s="133"/>
      <c r="C119" s="134" t="s">
        <v>129</v>
      </c>
      <c r="D119" s="647"/>
      <c r="E119" s="648"/>
      <c r="F119" s="648"/>
      <c r="G119" s="648"/>
      <c r="H119" s="648"/>
      <c r="I119" s="648"/>
      <c r="J119" s="648"/>
      <c r="K119" s="649"/>
      <c r="L119" s="135">
        <f>L117+L118</f>
        <v>9910</v>
      </c>
      <c r="M119" s="244"/>
    </row>
    <row r="120" spans="2:13" ht="15.75" thickBot="1" x14ac:dyDescent="0.3">
      <c r="B120" s="42"/>
      <c r="C120" s="42"/>
      <c r="D120" s="42"/>
      <c r="E120" s="42"/>
      <c r="F120" s="254"/>
      <c r="G120" s="42"/>
      <c r="H120" s="42"/>
      <c r="I120" s="42"/>
      <c r="J120" s="42"/>
      <c r="K120" s="42"/>
      <c r="L120" s="42"/>
      <c r="M120" s="42"/>
    </row>
    <row r="121" spans="2:13" x14ac:dyDescent="0.25">
      <c r="B121" s="612"/>
      <c r="C121" s="613"/>
      <c r="D121" s="618" t="s">
        <v>0</v>
      </c>
      <c r="E121" s="618"/>
      <c r="F121" s="618"/>
      <c r="G121" s="618"/>
      <c r="H121" s="618"/>
      <c r="I121" s="618"/>
      <c r="J121" s="618"/>
      <c r="K121" s="618"/>
      <c r="L121" s="618"/>
      <c r="M121" s="619"/>
    </row>
    <row r="122" spans="2:13" x14ac:dyDescent="0.25">
      <c r="B122" s="614"/>
      <c r="C122" s="615"/>
      <c r="D122" s="620"/>
      <c r="E122" s="620"/>
      <c r="F122" s="620"/>
      <c r="G122" s="620"/>
      <c r="H122" s="620"/>
      <c r="I122" s="620"/>
      <c r="J122" s="620"/>
      <c r="K122" s="620"/>
      <c r="L122" s="620"/>
      <c r="M122" s="621"/>
    </row>
    <row r="123" spans="2:13" x14ac:dyDescent="0.25">
      <c r="B123" s="614"/>
      <c r="C123" s="615"/>
      <c r="D123" s="610" t="str">
        <f>+D5</f>
        <v>PAGO QUINCENAL DEL 16 AL 31 DE ENERO DEL 2025</v>
      </c>
      <c r="E123" s="610"/>
      <c r="F123" s="610"/>
      <c r="G123" s="610"/>
      <c r="H123" s="610"/>
      <c r="I123" s="610"/>
      <c r="J123" s="610"/>
      <c r="K123" s="610"/>
      <c r="L123" s="610"/>
      <c r="M123" s="611"/>
    </row>
    <row r="124" spans="2:13" ht="50.25" customHeight="1" thickBot="1" x14ac:dyDescent="0.3">
      <c r="B124" s="616"/>
      <c r="C124" s="617"/>
      <c r="D124" s="598"/>
      <c r="E124" s="598"/>
      <c r="F124" s="598"/>
      <c r="G124" s="598"/>
      <c r="H124" s="598"/>
      <c r="I124" s="598"/>
      <c r="J124" s="598"/>
      <c r="K124" s="598"/>
      <c r="L124" s="598"/>
      <c r="M124" s="599"/>
    </row>
    <row r="125" spans="2:13" ht="15" customHeight="1" x14ac:dyDescent="0.25">
      <c r="B125" s="656" t="s">
        <v>2</v>
      </c>
      <c r="C125" s="657"/>
      <c r="D125" s="630" t="s">
        <v>69</v>
      </c>
      <c r="E125" s="631"/>
      <c r="F125" s="631"/>
      <c r="G125" s="631"/>
      <c r="H125" s="631"/>
      <c r="I125" s="631"/>
      <c r="J125" s="631"/>
      <c r="K125" s="631"/>
      <c r="L125" s="631"/>
      <c r="M125" s="632"/>
    </row>
    <row r="126" spans="2:13" ht="15.75" customHeight="1" thickBot="1" x14ac:dyDescent="0.3">
      <c r="B126" s="628"/>
      <c r="C126" s="629"/>
      <c r="D126" s="633"/>
      <c r="E126" s="624"/>
      <c r="F126" s="624"/>
      <c r="G126" s="624"/>
      <c r="H126" s="624"/>
      <c r="I126" s="624"/>
      <c r="J126" s="624"/>
      <c r="K126" s="624"/>
      <c r="L126" s="624"/>
      <c r="M126" s="625"/>
    </row>
    <row r="127" spans="2:13" ht="45.75" thickBot="1" x14ac:dyDescent="0.3">
      <c r="B127" s="174" t="s">
        <v>11</v>
      </c>
      <c r="C127" s="47" t="s">
        <v>4</v>
      </c>
      <c r="D127" s="61" t="s">
        <v>13</v>
      </c>
      <c r="E127" s="73" t="s">
        <v>28</v>
      </c>
      <c r="F127" s="74" t="s">
        <v>5</v>
      </c>
      <c r="G127" s="136" t="s">
        <v>6</v>
      </c>
      <c r="H127" s="6" t="s">
        <v>7</v>
      </c>
      <c r="I127" s="19" t="s">
        <v>89</v>
      </c>
      <c r="J127" s="106" t="s">
        <v>8</v>
      </c>
      <c r="K127" s="161" t="s">
        <v>105</v>
      </c>
      <c r="L127" s="74" t="s">
        <v>9</v>
      </c>
      <c r="M127" s="61" t="s">
        <v>10</v>
      </c>
    </row>
    <row r="128" spans="2:13" ht="28.5" customHeight="1" thickBot="1" x14ac:dyDescent="0.3">
      <c r="B128" s="264">
        <v>26</v>
      </c>
      <c r="C128" s="265" t="s">
        <v>157</v>
      </c>
      <c r="D128" s="266" t="s">
        <v>87</v>
      </c>
      <c r="E128" s="74">
        <v>319.2</v>
      </c>
      <c r="F128" s="50">
        <f>ROUND(E128*G128,0)</f>
        <v>4788</v>
      </c>
      <c r="G128" s="60">
        <v>15</v>
      </c>
      <c r="H128" s="60"/>
      <c r="I128" s="59"/>
      <c r="J128" s="13"/>
      <c r="K128" s="58"/>
      <c r="L128" s="59">
        <f>F128+I128+K128</f>
        <v>4788</v>
      </c>
      <c r="M128" s="55"/>
    </row>
    <row r="129" spans="2:13" ht="30" customHeight="1" thickBot="1" x14ac:dyDescent="0.3">
      <c r="B129" s="55">
        <v>27</v>
      </c>
      <c r="C129" s="185" t="s">
        <v>148</v>
      </c>
      <c r="D129" s="147" t="s">
        <v>141</v>
      </c>
      <c r="E129" s="258">
        <v>460</v>
      </c>
      <c r="F129" s="50">
        <f>ROUND(E129*G129,0)</f>
        <v>6900</v>
      </c>
      <c r="G129" s="60">
        <v>15</v>
      </c>
      <c r="H129" s="60"/>
      <c r="I129" s="59"/>
      <c r="J129" s="13"/>
      <c r="K129" s="58"/>
      <c r="L129" s="59">
        <f>F129+I129+K129</f>
        <v>6900</v>
      </c>
      <c r="M129" s="57"/>
    </row>
    <row r="130" spans="2:13" ht="30" customHeight="1" thickBot="1" x14ac:dyDescent="0.3">
      <c r="B130" s="47"/>
      <c r="C130" s="173" t="s">
        <v>129</v>
      </c>
      <c r="D130" s="650"/>
      <c r="E130" s="651"/>
      <c r="F130" s="651"/>
      <c r="G130" s="651"/>
      <c r="H130" s="651"/>
      <c r="I130" s="651"/>
      <c r="J130" s="651"/>
      <c r="K130" s="652"/>
      <c r="L130" s="141">
        <f>L129+L128</f>
        <v>11688</v>
      </c>
      <c r="M130" s="53"/>
    </row>
    <row r="131" spans="2:13" ht="15.75" thickBot="1" x14ac:dyDescent="0.3"/>
    <row r="132" spans="2:13" x14ac:dyDescent="0.25">
      <c r="B132" s="600"/>
      <c r="C132" s="601"/>
      <c r="D132" s="606" t="s">
        <v>0</v>
      </c>
      <c r="E132" s="606"/>
      <c r="F132" s="606"/>
      <c r="G132" s="606"/>
      <c r="H132" s="606"/>
      <c r="I132" s="606"/>
      <c r="J132" s="606"/>
      <c r="K132" s="606"/>
      <c r="L132" s="606"/>
      <c r="M132" s="607"/>
    </row>
    <row r="133" spans="2:13" x14ac:dyDescent="0.25">
      <c r="B133" s="602"/>
      <c r="C133" s="603"/>
      <c r="D133" s="608"/>
      <c r="E133" s="608"/>
      <c r="F133" s="608"/>
      <c r="G133" s="608"/>
      <c r="H133" s="608"/>
      <c r="I133" s="608"/>
      <c r="J133" s="608"/>
      <c r="K133" s="608"/>
      <c r="L133" s="608"/>
      <c r="M133" s="609"/>
    </row>
    <row r="134" spans="2:13" x14ac:dyDescent="0.25">
      <c r="B134" s="602"/>
      <c r="C134" s="603"/>
      <c r="D134" s="610" t="str">
        <f>+D5</f>
        <v>PAGO QUINCENAL DEL 16 AL 31 DE ENERO DEL 2025</v>
      </c>
      <c r="E134" s="610"/>
      <c r="F134" s="610"/>
      <c r="G134" s="610"/>
      <c r="H134" s="610"/>
      <c r="I134" s="610"/>
      <c r="J134" s="610"/>
      <c r="K134" s="610"/>
      <c r="L134" s="610"/>
      <c r="M134" s="611"/>
    </row>
    <row r="135" spans="2:13" ht="45.75" customHeight="1" thickBot="1" x14ac:dyDescent="0.3">
      <c r="B135" s="604"/>
      <c r="C135" s="605"/>
      <c r="D135" s="598"/>
      <c r="E135" s="598"/>
      <c r="F135" s="598"/>
      <c r="G135" s="598"/>
      <c r="H135" s="598"/>
      <c r="I135" s="598"/>
      <c r="J135" s="598"/>
      <c r="K135" s="598"/>
      <c r="L135" s="598"/>
      <c r="M135" s="599"/>
    </row>
    <row r="136" spans="2:13" ht="15" customHeight="1" x14ac:dyDescent="0.25">
      <c r="B136" s="636" t="s">
        <v>2</v>
      </c>
      <c r="C136" s="637"/>
      <c r="D136" s="594" t="s">
        <v>79</v>
      </c>
      <c r="E136" s="595"/>
      <c r="F136" s="595"/>
      <c r="G136" s="595"/>
      <c r="H136" s="595"/>
      <c r="I136" s="595"/>
      <c r="J136" s="595"/>
      <c r="K136" s="595"/>
      <c r="L136" s="595"/>
      <c r="M136" s="596"/>
    </row>
    <row r="137" spans="2:13" ht="15.75" customHeight="1" thickBot="1" x14ac:dyDescent="0.3">
      <c r="B137" s="592"/>
      <c r="C137" s="593"/>
      <c r="D137" s="597"/>
      <c r="E137" s="598"/>
      <c r="F137" s="598"/>
      <c r="G137" s="598"/>
      <c r="H137" s="598"/>
      <c r="I137" s="598"/>
      <c r="J137" s="598"/>
      <c r="K137" s="598"/>
      <c r="L137" s="598"/>
      <c r="M137" s="599"/>
    </row>
    <row r="138" spans="2:13" ht="45.75" thickBot="1" x14ac:dyDescent="0.3">
      <c r="B138" s="176" t="s">
        <v>11</v>
      </c>
      <c r="C138" s="17" t="s">
        <v>4</v>
      </c>
      <c r="D138" s="18" t="s">
        <v>13</v>
      </c>
      <c r="E138" s="21" t="s">
        <v>28</v>
      </c>
      <c r="F138" s="19" t="s">
        <v>5</v>
      </c>
      <c r="G138" s="106" t="s">
        <v>6</v>
      </c>
      <c r="H138" s="6" t="s">
        <v>7</v>
      </c>
      <c r="I138" s="79" t="s">
        <v>89</v>
      </c>
      <c r="J138" s="160" t="s">
        <v>8</v>
      </c>
      <c r="K138" s="161" t="s">
        <v>105</v>
      </c>
      <c r="L138" s="19" t="s">
        <v>9</v>
      </c>
      <c r="M138" s="18" t="s">
        <v>10</v>
      </c>
    </row>
    <row r="139" spans="2:13" ht="25.5" thickBot="1" x14ac:dyDescent="0.3">
      <c r="B139" s="18">
        <v>28</v>
      </c>
      <c r="C139" s="193" t="s">
        <v>75</v>
      </c>
      <c r="D139" s="194" t="s">
        <v>80</v>
      </c>
      <c r="E139" s="255">
        <v>338.4</v>
      </c>
      <c r="F139" s="50">
        <f>ROUND(E139*G139,0)</f>
        <v>5076</v>
      </c>
      <c r="G139" s="62">
        <v>15</v>
      </c>
      <c r="H139" s="62"/>
      <c r="I139" s="52"/>
      <c r="J139" s="13"/>
      <c r="K139" s="50"/>
      <c r="L139" s="219">
        <f>F139+I139+K139</f>
        <v>5076</v>
      </c>
      <c r="M139" s="48"/>
    </row>
    <row r="140" spans="2:13" ht="30" customHeight="1" thickBot="1" x14ac:dyDescent="0.3">
      <c r="B140" s="95"/>
      <c r="C140" s="97" t="s">
        <v>129</v>
      </c>
      <c r="D140" s="638"/>
      <c r="E140" s="639"/>
      <c r="F140" s="639"/>
      <c r="G140" s="639"/>
      <c r="H140" s="639"/>
      <c r="I140" s="639"/>
      <c r="J140" s="639"/>
      <c r="K140" s="640"/>
      <c r="L140" s="99">
        <f>L139</f>
        <v>5076</v>
      </c>
      <c r="M140" s="3"/>
    </row>
    <row r="141" spans="2:13" ht="15.75" thickBot="1" x14ac:dyDescent="0.3"/>
    <row r="142" spans="2:13" x14ac:dyDescent="0.25">
      <c r="B142" s="600"/>
      <c r="C142" s="601"/>
      <c r="D142" s="606" t="s">
        <v>0</v>
      </c>
      <c r="E142" s="606"/>
      <c r="F142" s="606"/>
      <c r="G142" s="606"/>
      <c r="H142" s="606"/>
      <c r="I142" s="606"/>
      <c r="J142" s="606"/>
      <c r="K142" s="606"/>
      <c r="L142" s="606"/>
      <c r="M142" s="607"/>
    </row>
    <row r="143" spans="2:13" x14ac:dyDescent="0.25">
      <c r="B143" s="602"/>
      <c r="C143" s="603"/>
      <c r="D143" s="608"/>
      <c r="E143" s="608"/>
      <c r="F143" s="608"/>
      <c r="G143" s="608"/>
      <c r="H143" s="608"/>
      <c r="I143" s="608"/>
      <c r="J143" s="608"/>
      <c r="K143" s="608"/>
      <c r="L143" s="608"/>
      <c r="M143" s="609"/>
    </row>
    <row r="144" spans="2:13" x14ac:dyDescent="0.25">
      <c r="B144" s="602"/>
      <c r="C144" s="603"/>
      <c r="D144" s="610" t="str">
        <f>+D5</f>
        <v>PAGO QUINCENAL DEL 16 AL 31 DE ENERO DEL 2025</v>
      </c>
      <c r="E144" s="610"/>
      <c r="F144" s="610"/>
      <c r="G144" s="610"/>
      <c r="H144" s="610"/>
      <c r="I144" s="610"/>
      <c r="J144" s="610"/>
      <c r="K144" s="610"/>
      <c r="L144" s="610"/>
      <c r="M144" s="611"/>
    </row>
    <row r="145" spans="2:13" ht="49.5" customHeight="1" thickBot="1" x14ac:dyDescent="0.3">
      <c r="B145" s="604"/>
      <c r="C145" s="605"/>
      <c r="D145" s="598"/>
      <c r="E145" s="598"/>
      <c r="F145" s="598"/>
      <c r="G145" s="598"/>
      <c r="H145" s="598"/>
      <c r="I145" s="598"/>
      <c r="J145" s="598"/>
      <c r="K145" s="598"/>
      <c r="L145" s="598"/>
      <c r="M145" s="599"/>
    </row>
    <row r="146" spans="2:13" ht="15" customHeight="1" x14ac:dyDescent="0.25">
      <c r="B146" s="636" t="s">
        <v>2</v>
      </c>
      <c r="C146" s="637"/>
      <c r="D146" s="594" t="s">
        <v>76</v>
      </c>
      <c r="E146" s="595"/>
      <c r="F146" s="595"/>
      <c r="G146" s="595"/>
      <c r="H146" s="595"/>
      <c r="I146" s="595"/>
      <c r="J146" s="595"/>
      <c r="K146" s="595"/>
      <c r="L146" s="595"/>
      <c r="M146" s="596"/>
    </row>
    <row r="147" spans="2:13" ht="15.75" customHeight="1" thickBot="1" x14ac:dyDescent="0.3">
      <c r="B147" s="592"/>
      <c r="C147" s="593"/>
      <c r="D147" s="597"/>
      <c r="E147" s="598"/>
      <c r="F147" s="598"/>
      <c r="G147" s="598"/>
      <c r="H147" s="598"/>
      <c r="I147" s="598"/>
      <c r="J147" s="598"/>
      <c r="K147" s="598"/>
      <c r="L147" s="598"/>
      <c r="M147" s="599"/>
    </row>
    <row r="148" spans="2:13" ht="45.75" thickBot="1" x14ac:dyDescent="0.3">
      <c r="B148" s="176" t="s">
        <v>11</v>
      </c>
      <c r="C148" s="17" t="s">
        <v>4</v>
      </c>
      <c r="D148" s="18" t="s">
        <v>13</v>
      </c>
      <c r="E148" s="21" t="s">
        <v>28</v>
      </c>
      <c r="F148" s="19" t="s">
        <v>5</v>
      </c>
      <c r="G148" s="106" t="s">
        <v>6</v>
      </c>
      <c r="H148" s="6" t="s">
        <v>7</v>
      </c>
      <c r="I148" s="79" t="s">
        <v>89</v>
      </c>
      <c r="J148" s="160" t="s">
        <v>8</v>
      </c>
      <c r="K148" s="161" t="s">
        <v>105</v>
      </c>
      <c r="L148" s="19" t="s">
        <v>9</v>
      </c>
      <c r="M148" s="18" t="s">
        <v>10</v>
      </c>
    </row>
    <row r="149" spans="2:13" ht="30.75" thickBot="1" x14ac:dyDescent="0.3">
      <c r="B149" s="61">
        <v>29</v>
      </c>
      <c r="C149" s="195" t="s">
        <v>77</v>
      </c>
      <c r="D149" s="76" t="s">
        <v>76</v>
      </c>
      <c r="E149" s="255">
        <f>6347.25/15</f>
        <v>423.15</v>
      </c>
      <c r="F149" s="50">
        <f>ROUND(E149*G149,0)</f>
        <v>6347</v>
      </c>
      <c r="G149" s="62">
        <v>15</v>
      </c>
      <c r="H149" s="62"/>
      <c r="I149" s="52"/>
      <c r="J149" s="13"/>
      <c r="K149" s="50"/>
      <c r="L149" s="219">
        <f>F149+I149+K149</f>
        <v>6347</v>
      </c>
      <c r="M149" s="48"/>
    </row>
    <row r="150" spans="2:13" ht="30" customHeight="1" thickBot="1" x14ac:dyDescent="0.3">
      <c r="B150" s="95"/>
      <c r="C150" s="97" t="s">
        <v>131</v>
      </c>
      <c r="D150" s="638"/>
      <c r="E150" s="639"/>
      <c r="F150" s="639"/>
      <c r="G150" s="639"/>
      <c r="H150" s="639"/>
      <c r="I150" s="639"/>
      <c r="J150" s="639"/>
      <c r="K150" s="640"/>
      <c r="L150" s="99">
        <f>L149</f>
        <v>6347</v>
      </c>
      <c r="M150" s="3"/>
    </row>
    <row r="151" spans="2:13" ht="15.75" thickBot="1" x14ac:dyDescent="0.3"/>
    <row r="152" spans="2:13" x14ac:dyDescent="0.25">
      <c r="B152" s="600"/>
      <c r="C152" s="601"/>
      <c r="D152" s="606" t="s">
        <v>0</v>
      </c>
      <c r="E152" s="606"/>
      <c r="F152" s="606"/>
      <c r="G152" s="606"/>
      <c r="H152" s="606"/>
      <c r="I152" s="606"/>
      <c r="J152" s="606"/>
      <c r="K152" s="606"/>
      <c r="L152" s="606"/>
      <c r="M152" s="607"/>
    </row>
    <row r="153" spans="2:13" x14ac:dyDescent="0.25">
      <c r="B153" s="602"/>
      <c r="C153" s="603"/>
      <c r="D153" s="608"/>
      <c r="E153" s="608"/>
      <c r="F153" s="608"/>
      <c r="G153" s="608"/>
      <c r="H153" s="608"/>
      <c r="I153" s="608"/>
      <c r="J153" s="608"/>
      <c r="K153" s="608"/>
      <c r="L153" s="608"/>
      <c r="M153" s="609"/>
    </row>
    <row r="154" spans="2:13" x14ac:dyDescent="0.25">
      <c r="B154" s="602"/>
      <c r="C154" s="603"/>
      <c r="D154" s="610" t="str">
        <f>+D5</f>
        <v>PAGO QUINCENAL DEL 16 AL 31 DE ENERO DEL 2025</v>
      </c>
      <c r="E154" s="610"/>
      <c r="F154" s="610"/>
      <c r="G154" s="610"/>
      <c r="H154" s="610"/>
      <c r="I154" s="610"/>
      <c r="J154" s="610"/>
      <c r="K154" s="610"/>
      <c r="L154" s="610"/>
      <c r="M154" s="611"/>
    </row>
    <row r="155" spans="2:13" ht="48.75" customHeight="1" thickBot="1" x14ac:dyDescent="0.3">
      <c r="B155" s="604"/>
      <c r="C155" s="605"/>
      <c r="D155" s="598"/>
      <c r="E155" s="598"/>
      <c r="F155" s="598"/>
      <c r="G155" s="598"/>
      <c r="H155" s="598"/>
      <c r="I155" s="598"/>
      <c r="J155" s="598"/>
      <c r="K155" s="598"/>
      <c r="L155" s="598"/>
      <c r="M155" s="599"/>
    </row>
    <row r="156" spans="2:13" ht="15" customHeight="1" x14ac:dyDescent="0.25">
      <c r="B156" s="636" t="s">
        <v>2</v>
      </c>
      <c r="C156" s="637"/>
      <c r="D156" s="594" t="s">
        <v>78</v>
      </c>
      <c r="E156" s="595"/>
      <c r="F156" s="595"/>
      <c r="G156" s="595"/>
      <c r="H156" s="595"/>
      <c r="I156" s="595"/>
      <c r="J156" s="595"/>
      <c r="K156" s="595"/>
      <c r="L156" s="595"/>
      <c r="M156" s="596"/>
    </row>
    <row r="157" spans="2:13" ht="15.75" customHeight="1" thickBot="1" x14ac:dyDescent="0.3">
      <c r="B157" s="592"/>
      <c r="C157" s="593"/>
      <c r="D157" s="597"/>
      <c r="E157" s="598"/>
      <c r="F157" s="598"/>
      <c r="G157" s="598"/>
      <c r="H157" s="598"/>
      <c r="I157" s="598"/>
      <c r="J157" s="598"/>
      <c r="K157" s="598"/>
      <c r="L157" s="598"/>
      <c r="M157" s="599"/>
    </row>
    <row r="158" spans="2:13" ht="45.75" thickBot="1" x14ac:dyDescent="0.3">
      <c r="B158" s="175" t="s">
        <v>11</v>
      </c>
      <c r="C158" s="17" t="s">
        <v>4</v>
      </c>
      <c r="D158" s="18" t="s">
        <v>13</v>
      </c>
      <c r="E158" s="21" t="s">
        <v>28</v>
      </c>
      <c r="F158" s="19" t="s">
        <v>5</v>
      </c>
      <c r="G158" s="106" t="s">
        <v>6</v>
      </c>
      <c r="H158" s="6" t="s">
        <v>7</v>
      </c>
      <c r="I158" s="79" t="s">
        <v>89</v>
      </c>
      <c r="J158" s="160" t="s">
        <v>8</v>
      </c>
      <c r="K158" s="161" t="s">
        <v>105</v>
      </c>
      <c r="L158" s="19" t="s">
        <v>9</v>
      </c>
      <c r="M158" s="18" t="s">
        <v>10</v>
      </c>
    </row>
    <row r="159" spans="2:13" ht="30.75" thickBot="1" x14ac:dyDescent="0.3">
      <c r="B159" s="18">
        <v>30</v>
      </c>
      <c r="C159" s="196" t="s">
        <v>81</v>
      </c>
      <c r="D159" s="76" t="s">
        <v>82</v>
      </c>
      <c r="E159" s="255">
        <v>319.2</v>
      </c>
      <c r="F159" s="50">
        <f>ROUND(E159*G159,0)</f>
        <v>4788</v>
      </c>
      <c r="G159" s="62">
        <v>15</v>
      </c>
      <c r="H159" s="62"/>
      <c r="I159" s="49"/>
      <c r="J159" s="50"/>
      <c r="K159" s="48"/>
      <c r="L159" s="219">
        <f>F159+I159+K159</f>
        <v>4788</v>
      </c>
      <c r="M159" s="48"/>
    </row>
    <row r="160" spans="2:13" ht="30" customHeight="1" thickBot="1" x14ac:dyDescent="0.3">
      <c r="B160" s="95"/>
      <c r="C160" s="97" t="s">
        <v>129</v>
      </c>
      <c r="D160" s="638"/>
      <c r="E160" s="639"/>
      <c r="F160" s="639"/>
      <c r="G160" s="639"/>
      <c r="H160" s="639"/>
      <c r="I160" s="639"/>
      <c r="J160" s="639"/>
      <c r="K160" s="640"/>
      <c r="L160" s="99">
        <f>L159</f>
        <v>4788</v>
      </c>
      <c r="M160" s="3"/>
    </row>
    <row r="161" spans="2:13" ht="15.75" thickBot="1" x14ac:dyDescent="0.3"/>
    <row r="162" spans="2:13" x14ac:dyDescent="0.25">
      <c r="B162" s="600"/>
      <c r="C162" s="601"/>
      <c r="D162" s="606" t="s">
        <v>0</v>
      </c>
      <c r="E162" s="606"/>
      <c r="F162" s="606"/>
      <c r="G162" s="606"/>
      <c r="H162" s="606"/>
      <c r="I162" s="606"/>
      <c r="J162" s="606"/>
      <c r="K162" s="606"/>
      <c r="L162" s="606"/>
      <c r="M162" s="607"/>
    </row>
    <row r="163" spans="2:13" x14ac:dyDescent="0.25">
      <c r="B163" s="602"/>
      <c r="C163" s="603"/>
      <c r="D163" s="608"/>
      <c r="E163" s="608"/>
      <c r="F163" s="608"/>
      <c r="G163" s="608"/>
      <c r="H163" s="608"/>
      <c r="I163" s="608"/>
      <c r="J163" s="608"/>
      <c r="K163" s="608"/>
      <c r="L163" s="608"/>
      <c r="M163" s="609"/>
    </row>
    <row r="164" spans="2:13" x14ac:dyDescent="0.25">
      <c r="B164" s="602"/>
      <c r="C164" s="603"/>
      <c r="D164" s="610" t="str">
        <f>+D5</f>
        <v>PAGO QUINCENAL DEL 16 AL 31 DE ENERO DEL 2025</v>
      </c>
      <c r="E164" s="610"/>
      <c r="F164" s="610"/>
      <c r="G164" s="610"/>
      <c r="H164" s="610"/>
      <c r="I164" s="610"/>
      <c r="J164" s="610"/>
      <c r="K164" s="610"/>
      <c r="L164" s="610"/>
      <c r="M164" s="611"/>
    </row>
    <row r="165" spans="2:13" ht="54.75" customHeight="1" thickBot="1" x14ac:dyDescent="0.3">
      <c r="B165" s="604"/>
      <c r="C165" s="605"/>
      <c r="D165" s="598"/>
      <c r="E165" s="598"/>
      <c r="F165" s="598"/>
      <c r="G165" s="598"/>
      <c r="H165" s="598"/>
      <c r="I165" s="598"/>
      <c r="J165" s="598"/>
      <c r="K165" s="598"/>
      <c r="L165" s="598"/>
      <c r="M165" s="599"/>
    </row>
    <row r="166" spans="2:13" ht="15" customHeight="1" x14ac:dyDescent="0.25">
      <c r="B166" s="636" t="s">
        <v>2</v>
      </c>
      <c r="C166" s="637"/>
      <c r="D166" s="594" t="s">
        <v>145</v>
      </c>
      <c r="E166" s="595"/>
      <c r="F166" s="595"/>
      <c r="G166" s="595"/>
      <c r="H166" s="595"/>
      <c r="I166" s="595"/>
      <c r="J166" s="595"/>
      <c r="K166" s="595"/>
      <c r="L166" s="595"/>
      <c r="M166" s="596"/>
    </row>
    <row r="167" spans="2:13" ht="15.75" customHeight="1" thickBot="1" x14ac:dyDescent="0.3">
      <c r="B167" s="592"/>
      <c r="C167" s="593"/>
      <c r="D167" s="597"/>
      <c r="E167" s="598"/>
      <c r="F167" s="598"/>
      <c r="G167" s="598"/>
      <c r="H167" s="598"/>
      <c r="I167" s="598"/>
      <c r="J167" s="598"/>
      <c r="K167" s="598"/>
      <c r="L167" s="598"/>
      <c r="M167" s="599"/>
    </row>
    <row r="168" spans="2:13" ht="45.75" thickBot="1" x14ac:dyDescent="0.3">
      <c r="B168" s="175" t="s">
        <v>11</v>
      </c>
      <c r="C168" s="17" t="s">
        <v>4</v>
      </c>
      <c r="D168" s="18" t="s">
        <v>13</v>
      </c>
      <c r="E168" s="21" t="s">
        <v>28</v>
      </c>
      <c r="F168" s="19" t="s">
        <v>5</v>
      </c>
      <c r="G168" s="106" t="s">
        <v>6</v>
      </c>
      <c r="H168" s="77" t="s">
        <v>7</v>
      </c>
      <c r="I168" s="79" t="s">
        <v>89</v>
      </c>
      <c r="J168" s="160" t="s">
        <v>8</v>
      </c>
      <c r="K168" s="161" t="s">
        <v>105</v>
      </c>
      <c r="L168" s="19" t="s">
        <v>9</v>
      </c>
      <c r="M168" s="18" t="s">
        <v>10</v>
      </c>
    </row>
    <row r="169" spans="2:13" ht="30.75" thickBot="1" x14ac:dyDescent="0.3">
      <c r="B169" s="61">
        <v>35</v>
      </c>
      <c r="C169" s="251" t="s">
        <v>146</v>
      </c>
      <c r="D169" s="76" t="s">
        <v>147</v>
      </c>
      <c r="E169" s="255">
        <v>271.86666666666667</v>
      </c>
      <c r="F169" s="50">
        <f>ROUND(E169*G169,0)</f>
        <v>4078</v>
      </c>
      <c r="G169" s="62">
        <v>15</v>
      </c>
      <c r="H169" s="62"/>
      <c r="I169" s="179"/>
      <c r="J169" s="198"/>
      <c r="K169" s="178"/>
      <c r="L169" s="239">
        <f>F169+I169+K169</f>
        <v>4078</v>
      </c>
      <c r="M169" s="48"/>
    </row>
    <row r="170" spans="2:13" ht="30" customHeight="1" thickBot="1" x14ac:dyDescent="0.3">
      <c r="B170" s="47"/>
      <c r="C170" s="242" t="s">
        <v>129</v>
      </c>
      <c r="D170" s="641"/>
      <c r="E170" s="642"/>
      <c r="F170" s="642"/>
      <c r="G170" s="642"/>
      <c r="H170" s="642"/>
      <c r="I170" s="642"/>
      <c r="J170" s="642"/>
      <c r="K170" s="643"/>
      <c r="L170" s="275">
        <f>L169</f>
        <v>4078</v>
      </c>
      <c r="M170" s="53"/>
    </row>
    <row r="171" spans="2:13" ht="19.5" thickBot="1" x14ac:dyDescent="0.35">
      <c r="C171" s="203"/>
      <c r="L171" s="39"/>
    </row>
    <row r="172" spans="2:13" x14ac:dyDescent="0.25">
      <c r="B172" s="600"/>
      <c r="C172" s="601"/>
      <c r="D172" s="606" t="s">
        <v>0</v>
      </c>
      <c r="E172" s="606"/>
      <c r="F172" s="606"/>
      <c r="G172" s="606"/>
      <c r="H172" s="606"/>
      <c r="I172" s="606"/>
      <c r="J172" s="606"/>
      <c r="K172" s="606"/>
      <c r="L172" s="606"/>
      <c r="M172" s="607"/>
    </row>
    <row r="173" spans="2:13" x14ac:dyDescent="0.25">
      <c r="B173" s="602"/>
      <c r="C173" s="603"/>
      <c r="D173" s="608"/>
      <c r="E173" s="608"/>
      <c r="F173" s="608"/>
      <c r="G173" s="608"/>
      <c r="H173" s="608"/>
      <c r="I173" s="608"/>
      <c r="J173" s="608"/>
      <c r="K173" s="608"/>
      <c r="L173" s="608"/>
      <c r="M173" s="609"/>
    </row>
    <row r="174" spans="2:13" x14ac:dyDescent="0.25">
      <c r="B174" s="602"/>
      <c r="C174" s="603"/>
      <c r="D174" s="610" t="str">
        <f>+D5</f>
        <v>PAGO QUINCENAL DEL 16 AL 31 DE ENERO DEL 2025</v>
      </c>
      <c r="E174" s="610"/>
      <c r="F174" s="610"/>
      <c r="G174" s="610"/>
      <c r="H174" s="610"/>
      <c r="I174" s="610"/>
      <c r="J174" s="610"/>
      <c r="K174" s="610"/>
      <c r="L174" s="610"/>
      <c r="M174" s="611"/>
    </row>
    <row r="175" spans="2:13" ht="48" customHeight="1" thickBot="1" x14ac:dyDescent="0.3">
      <c r="B175" s="604"/>
      <c r="C175" s="605"/>
      <c r="D175" s="598"/>
      <c r="E175" s="598"/>
      <c r="F175" s="598"/>
      <c r="G175" s="598"/>
      <c r="H175" s="598"/>
      <c r="I175" s="598"/>
      <c r="J175" s="598"/>
      <c r="K175" s="598"/>
      <c r="L175" s="598"/>
      <c r="M175" s="599"/>
    </row>
    <row r="176" spans="2:13" ht="15" customHeight="1" x14ac:dyDescent="0.25">
      <c r="B176" s="636" t="s">
        <v>2</v>
      </c>
      <c r="C176" s="637"/>
      <c r="D176" s="594" t="s">
        <v>92</v>
      </c>
      <c r="E176" s="595"/>
      <c r="F176" s="595"/>
      <c r="G176" s="595"/>
      <c r="H176" s="595"/>
      <c r="I176" s="595"/>
      <c r="J176" s="595"/>
      <c r="K176" s="595"/>
      <c r="L176" s="595"/>
      <c r="M176" s="596"/>
    </row>
    <row r="177" spans="2:13" ht="15.75" customHeight="1" thickBot="1" x14ac:dyDescent="0.3">
      <c r="B177" s="592"/>
      <c r="C177" s="593"/>
      <c r="D177" s="597"/>
      <c r="E177" s="598"/>
      <c r="F177" s="598"/>
      <c r="G177" s="598"/>
      <c r="H177" s="598"/>
      <c r="I177" s="598"/>
      <c r="J177" s="598"/>
      <c r="K177" s="598"/>
      <c r="L177" s="598"/>
      <c r="M177" s="599"/>
    </row>
    <row r="178" spans="2:13" ht="45.75" thickBot="1" x14ac:dyDescent="0.3">
      <c r="B178" s="175" t="s">
        <v>11</v>
      </c>
      <c r="C178" s="17" t="s">
        <v>4</v>
      </c>
      <c r="D178" s="18" t="s">
        <v>13</v>
      </c>
      <c r="E178" s="21" t="s">
        <v>28</v>
      </c>
      <c r="F178" s="19" t="s">
        <v>5</v>
      </c>
      <c r="G178" s="106" t="s">
        <v>6</v>
      </c>
      <c r="H178" s="77" t="s">
        <v>7</v>
      </c>
      <c r="I178" s="79" t="s">
        <v>89</v>
      </c>
      <c r="J178" s="160" t="s">
        <v>8</v>
      </c>
      <c r="K178" s="161" t="s">
        <v>105</v>
      </c>
      <c r="L178" s="19" t="s">
        <v>9</v>
      </c>
      <c r="M178" s="18" t="s">
        <v>10</v>
      </c>
    </row>
    <row r="179" spans="2:13" ht="30" customHeight="1" thickBot="1" x14ac:dyDescent="0.3">
      <c r="B179" s="18">
        <v>31</v>
      </c>
      <c r="C179" s="196" t="s">
        <v>95</v>
      </c>
      <c r="D179" s="194" t="s">
        <v>97</v>
      </c>
      <c r="E179" s="255">
        <v>514.66666666666663</v>
      </c>
      <c r="F179" s="50">
        <f>ROUND(E179*G179,0)</f>
        <v>7720</v>
      </c>
      <c r="G179" s="25">
        <v>15</v>
      </c>
      <c r="H179" s="25">
        <v>4</v>
      </c>
      <c r="I179" s="119">
        <f>ROUND((E179/4)*H179,0)</f>
        <v>515</v>
      </c>
      <c r="J179" s="13"/>
      <c r="K179" s="13"/>
      <c r="L179" s="249">
        <f>F179+I179+K179</f>
        <v>8235</v>
      </c>
      <c r="M179" s="1"/>
    </row>
    <row r="180" spans="2:13" ht="30" customHeight="1" thickBot="1" x14ac:dyDescent="0.3">
      <c r="B180" s="17"/>
      <c r="C180" s="247" t="s">
        <v>129</v>
      </c>
      <c r="D180" s="644"/>
      <c r="E180" s="645"/>
      <c r="F180" s="645"/>
      <c r="G180" s="645"/>
      <c r="H180" s="645"/>
      <c r="I180" s="645"/>
      <c r="J180" s="645"/>
      <c r="K180" s="646"/>
      <c r="L180" s="238">
        <f>L179</f>
        <v>8235</v>
      </c>
      <c r="M180" s="3"/>
    </row>
    <row r="181" spans="2:13" ht="36.75" customHeight="1" thickBot="1" x14ac:dyDescent="0.3"/>
    <row r="182" spans="2:13" x14ac:dyDescent="0.25">
      <c r="B182" s="600"/>
      <c r="C182" s="601"/>
      <c r="D182" s="606" t="s">
        <v>0</v>
      </c>
      <c r="E182" s="606"/>
      <c r="F182" s="606"/>
      <c r="G182" s="606"/>
      <c r="H182" s="606"/>
      <c r="I182" s="606"/>
      <c r="J182" s="606"/>
      <c r="K182" s="606"/>
      <c r="L182" s="606"/>
      <c r="M182" s="607"/>
    </row>
    <row r="183" spans="2:13" x14ac:dyDescent="0.25">
      <c r="B183" s="602"/>
      <c r="C183" s="603"/>
      <c r="D183" s="608"/>
      <c r="E183" s="608"/>
      <c r="F183" s="608"/>
      <c r="G183" s="608"/>
      <c r="H183" s="608"/>
      <c r="I183" s="608"/>
      <c r="J183" s="608"/>
      <c r="K183" s="608"/>
      <c r="L183" s="608"/>
      <c r="M183" s="609"/>
    </row>
    <row r="184" spans="2:13" x14ac:dyDescent="0.25">
      <c r="B184" s="602"/>
      <c r="C184" s="603"/>
      <c r="D184" s="610" t="str">
        <f>+D5</f>
        <v>PAGO QUINCENAL DEL 16 AL 31 DE ENERO DEL 2025</v>
      </c>
      <c r="E184" s="610"/>
      <c r="F184" s="610"/>
      <c r="G184" s="610"/>
      <c r="H184" s="610"/>
      <c r="I184" s="610"/>
      <c r="J184" s="610"/>
      <c r="K184" s="610"/>
      <c r="L184" s="610"/>
      <c r="M184" s="611"/>
    </row>
    <row r="185" spans="2:13" ht="48" customHeight="1" thickBot="1" x14ac:dyDescent="0.3">
      <c r="B185" s="604"/>
      <c r="C185" s="605"/>
      <c r="D185" s="598"/>
      <c r="E185" s="598"/>
      <c r="F185" s="598"/>
      <c r="G185" s="598"/>
      <c r="H185" s="598"/>
      <c r="I185" s="598"/>
      <c r="J185" s="598"/>
      <c r="K185" s="598"/>
      <c r="L185" s="598"/>
      <c r="M185" s="599"/>
    </row>
    <row r="186" spans="2:13" ht="15" customHeight="1" x14ac:dyDescent="0.25">
      <c r="B186" s="636" t="s">
        <v>2</v>
      </c>
      <c r="C186" s="637"/>
      <c r="D186" s="594" t="s">
        <v>115</v>
      </c>
      <c r="E186" s="595"/>
      <c r="F186" s="595"/>
      <c r="G186" s="595"/>
      <c r="H186" s="595"/>
      <c r="I186" s="595"/>
      <c r="J186" s="595"/>
      <c r="K186" s="595"/>
      <c r="L186" s="595"/>
      <c r="M186" s="596"/>
    </row>
    <row r="187" spans="2:13" ht="6.75" customHeight="1" thickBot="1" x14ac:dyDescent="0.3">
      <c r="B187" s="592"/>
      <c r="C187" s="593"/>
      <c r="D187" s="597"/>
      <c r="E187" s="598"/>
      <c r="F187" s="598"/>
      <c r="G187" s="598"/>
      <c r="H187" s="598"/>
      <c r="I187" s="598"/>
      <c r="J187" s="598"/>
      <c r="K187" s="598"/>
      <c r="L187" s="598"/>
      <c r="M187" s="599"/>
    </row>
    <row r="188" spans="2:13" ht="45.75" thickBot="1" x14ac:dyDescent="0.3">
      <c r="B188" s="176" t="s">
        <v>11</v>
      </c>
      <c r="C188" s="17" t="s">
        <v>4</v>
      </c>
      <c r="D188" s="18" t="s">
        <v>13</v>
      </c>
      <c r="E188" s="143" t="s">
        <v>28</v>
      </c>
      <c r="F188" s="19" t="s">
        <v>5</v>
      </c>
      <c r="G188" s="106" t="s">
        <v>6</v>
      </c>
      <c r="H188" s="77" t="s">
        <v>7</v>
      </c>
      <c r="I188" s="77" t="s">
        <v>89</v>
      </c>
      <c r="J188" s="160" t="s">
        <v>8</v>
      </c>
      <c r="K188" s="161" t="s">
        <v>105</v>
      </c>
      <c r="L188" s="19" t="s">
        <v>9</v>
      </c>
      <c r="M188" s="18" t="s">
        <v>10</v>
      </c>
    </row>
    <row r="189" spans="2:13" ht="27" thickBot="1" x14ac:dyDescent="0.3">
      <c r="B189" s="17">
        <v>32</v>
      </c>
      <c r="C189" s="97" t="s">
        <v>116</v>
      </c>
      <c r="D189" s="200" t="s">
        <v>117</v>
      </c>
      <c r="E189" s="255">
        <v>284.33333333333331</v>
      </c>
      <c r="F189" s="50">
        <f>ROUND(E189*G189,0)</f>
        <v>4265</v>
      </c>
      <c r="G189" s="25">
        <v>15</v>
      </c>
      <c r="H189" s="214"/>
      <c r="I189" s="13"/>
      <c r="J189" s="13"/>
      <c r="K189" s="13"/>
      <c r="L189" s="263">
        <f>F189+I189+K189</f>
        <v>4265</v>
      </c>
      <c r="M189" s="3"/>
    </row>
    <row r="190" spans="2:13" ht="30" customHeight="1" thickBot="1" x14ac:dyDescent="0.3">
      <c r="B190" s="95"/>
      <c r="C190" s="97" t="s">
        <v>129</v>
      </c>
      <c r="D190" s="638"/>
      <c r="E190" s="639"/>
      <c r="F190" s="639"/>
      <c r="G190" s="639"/>
      <c r="H190" s="639"/>
      <c r="I190" s="639"/>
      <c r="J190" s="639"/>
      <c r="K190" s="640"/>
      <c r="L190" s="267">
        <f>L189</f>
        <v>4265</v>
      </c>
      <c r="M190" s="3"/>
    </row>
    <row r="191" spans="2:13" ht="15.75" thickBot="1" x14ac:dyDescent="0.3"/>
    <row r="192" spans="2:13" x14ac:dyDescent="0.25">
      <c r="B192" s="600"/>
      <c r="C192" s="601"/>
      <c r="D192" s="606" t="s">
        <v>0</v>
      </c>
      <c r="E192" s="606"/>
      <c r="F192" s="606"/>
      <c r="G192" s="606"/>
      <c r="H192" s="606"/>
      <c r="I192" s="606"/>
      <c r="J192" s="606"/>
      <c r="K192" s="606"/>
      <c r="L192" s="606"/>
      <c r="M192" s="607"/>
    </row>
    <row r="193" spans="2:13" x14ac:dyDescent="0.25">
      <c r="B193" s="602"/>
      <c r="C193" s="603"/>
      <c r="D193" s="608"/>
      <c r="E193" s="608"/>
      <c r="F193" s="608"/>
      <c r="G193" s="608"/>
      <c r="H193" s="608"/>
      <c r="I193" s="608"/>
      <c r="J193" s="608"/>
      <c r="K193" s="608"/>
      <c r="L193" s="608"/>
      <c r="M193" s="609"/>
    </row>
    <row r="194" spans="2:13" x14ac:dyDescent="0.25">
      <c r="B194" s="602"/>
      <c r="C194" s="603"/>
      <c r="D194" s="610" t="str">
        <f>+D5</f>
        <v>PAGO QUINCENAL DEL 16 AL 31 DE ENERO DEL 2025</v>
      </c>
      <c r="E194" s="610"/>
      <c r="F194" s="610"/>
      <c r="G194" s="610"/>
      <c r="H194" s="610"/>
      <c r="I194" s="610"/>
      <c r="J194" s="610"/>
      <c r="K194" s="610"/>
      <c r="L194" s="610"/>
      <c r="M194" s="611"/>
    </row>
    <row r="195" spans="2:13" ht="49.5" customHeight="1" thickBot="1" x14ac:dyDescent="0.3">
      <c r="B195" s="604"/>
      <c r="C195" s="605"/>
      <c r="D195" s="598"/>
      <c r="E195" s="598"/>
      <c r="F195" s="598"/>
      <c r="G195" s="598"/>
      <c r="H195" s="598"/>
      <c r="I195" s="598"/>
      <c r="J195" s="598"/>
      <c r="K195" s="598"/>
      <c r="L195" s="598"/>
      <c r="M195" s="599"/>
    </row>
    <row r="196" spans="2:13" ht="15" customHeight="1" x14ac:dyDescent="0.25">
      <c r="B196" s="636" t="s">
        <v>2</v>
      </c>
      <c r="C196" s="637"/>
      <c r="D196" s="594" t="s">
        <v>120</v>
      </c>
      <c r="E196" s="595"/>
      <c r="F196" s="595"/>
      <c r="G196" s="595"/>
      <c r="H196" s="595"/>
      <c r="I196" s="595"/>
      <c r="J196" s="595"/>
      <c r="K196" s="595"/>
      <c r="L196" s="595"/>
      <c r="M196" s="596"/>
    </row>
    <row r="197" spans="2:13" ht="15.75" customHeight="1" thickBot="1" x14ac:dyDescent="0.3">
      <c r="B197" s="592"/>
      <c r="C197" s="593"/>
      <c r="D197" s="597"/>
      <c r="E197" s="598"/>
      <c r="F197" s="598"/>
      <c r="G197" s="598"/>
      <c r="H197" s="598"/>
      <c r="I197" s="598"/>
      <c r="J197" s="598"/>
      <c r="K197" s="598"/>
      <c r="L197" s="598"/>
      <c r="M197" s="599"/>
    </row>
    <row r="198" spans="2:13" ht="45.75" thickBot="1" x14ac:dyDescent="0.3">
      <c r="B198" s="176" t="s">
        <v>11</v>
      </c>
      <c r="C198" s="17" t="s">
        <v>4</v>
      </c>
      <c r="D198" s="18" t="s">
        <v>13</v>
      </c>
      <c r="E198" s="143" t="s">
        <v>28</v>
      </c>
      <c r="F198" s="19" t="s">
        <v>5</v>
      </c>
      <c r="G198" s="106" t="s">
        <v>6</v>
      </c>
      <c r="H198" s="77" t="s">
        <v>7</v>
      </c>
      <c r="I198" s="77" t="s">
        <v>89</v>
      </c>
      <c r="J198" s="160" t="s">
        <v>8</v>
      </c>
      <c r="K198" s="161" t="s">
        <v>105</v>
      </c>
      <c r="L198" s="19" t="s">
        <v>9</v>
      </c>
      <c r="M198" s="18" t="s">
        <v>10</v>
      </c>
    </row>
    <row r="199" spans="2:13" ht="30.75" thickBot="1" x14ac:dyDescent="0.3">
      <c r="B199" s="17">
        <v>34</v>
      </c>
      <c r="C199" s="184" t="s">
        <v>119</v>
      </c>
      <c r="D199" s="200" t="s">
        <v>121</v>
      </c>
      <c r="E199" s="255">
        <v>319.2</v>
      </c>
      <c r="F199" s="50">
        <f>ROUND(E199*G199,0)</f>
        <v>4788</v>
      </c>
      <c r="G199" s="25">
        <v>15</v>
      </c>
      <c r="H199" s="2"/>
      <c r="I199" s="13"/>
      <c r="J199" s="13"/>
      <c r="K199" s="14"/>
      <c r="L199" s="248">
        <f>F199+I199+K199</f>
        <v>4788</v>
      </c>
      <c r="M199" s="3"/>
    </row>
    <row r="200" spans="2:13" ht="30" customHeight="1" thickBot="1" x14ac:dyDescent="0.3">
      <c r="B200" s="95"/>
      <c r="C200" s="184" t="s">
        <v>129</v>
      </c>
      <c r="D200" s="638"/>
      <c r="E200" s="639"/>
      <c r="F200" s="639"/>
      <c r="G200" s="639"/>
      <c r="H200" s="639"/>
      <c r="I200" s="639"/>
      <c r="J200" s="639"/>
      <c r="K200" s="640"/>
      <c r="L200" s="99">
        <f>L199</f>
        <v>4788</v>
      </c>
      <c r="M200" s="3"/>
    </row>
    <row r="201" spans="2:13" ht="30" customHeight="1" thickBot="1" x14ac:dyDescent="0.3">
      <c r="B201" s="269"/>
      <c r="C201" s="217"/>
      <c r="D201" s="268"/>
      <c r="E201" s="268"/>
      <c r="F201" s="268"/>
      <c r="G201" s="268"/>
      <c r="H201" s="268"/>
      <c r="I201" s="268"/>
      <c r="J201" s="268"/>
      <c r="K201" s="268"/>
      <c r="L201" s="270"/>
      <c r="M201" s="10"/>
    </row>
    <row r="202" spans="2:13" ht="30" customHeight="1" x14ac:dyDescent="0.25">
      <c r="B202" s="600"/>
      <c r="C202" s="601"/>
      <c r="D202" s="606" t="s">
        <v>0</v>
      </c>
      <c r="E202" s="606"/>
      <c r="F202" s="606"/>
      <c r="G202" s="606"/>
      <c r="H202" s="606"/>
      <c r="I202" s="606"/>
      <c r="J202" s="606"/>
      <c r="K202" s="606"/>
      <c r="L202" s="606"/>
      <c r="M202" s="607"/>
    </row>
    <row r="203" spans="2:13" ht="30" customHeight="1" x14ac:dyDescent="0.25">
      <c r="B203" s="602"/>
      <c r="C203" s="603"/>
      <c r="D203" s="608"/>
      <c r="E203" s="608"/>
      <c r="F203" s="608"/>
      <c r="G203" s="608"/>
      <c r="H203" s="608"/>
      <c r="I203" s="608"/>
      <c r="J203" s="608"/>
      <c r="K203" s="608"/>
      <c r="L203" s="608"/>
      <c r="M203" s="609"/>
    </row>
    <row r="204" spans="2:13" ht="30" customHeight="1" x14ac:dyDescent="0.25">
      <c r="B204" s="602"/>
      <c r="C204" s="603"/>
      <c r="D204" s="610" t="str">
        <f>+D5</f>
        <v>PAGO QUINCENAL DEL 16 AL 31 DE ENERO DEL 2025</v>
      </c>
      <c r="E204" s="610"/>
      <c r="F204" s="610"/>
      <c r="G204" s="610"/>
      <c r="H204" s="610"/>
      <c r="I204" s="610"/>
      <c r="J204" s="610"/>
      <c r="K204" s="610"/>
      <c r="L204" s="610"/>
      <c r="M204" s="611"/>
    </row>
    <row r="205" spans="2:13" ht="4.5" customHeight="1" thickBot="1" x14ac:dyDescent="0.3">
      <c r="B205" s="604"/>
      <c r="C205" s="605"/>
      <c r="D205" s="598"/>
      <c r="E205" s="598"/>
      <c r="F205" s="598"/>
      <c r="G205" s="598"/>
      <c r="H205" s="598"/>
      <c r="I205" s="598"/>
      <c r="J205" s="598"/>
      <c r="K205" s="598"/>
      <c r="L205" s="598"/>
      <c r="M205" s="599"/>
    </row>
    <row r="206" spans="2:13" ht="30" customHeight="1" x14ac:dyDescent="0.25">
      <c r="B206" s="636" t="s">
        <v>2</v>
      </c>
      <c r="C206" s="637"/>
      <c r="D206" s="594" t="s">
        <v>158</v>
      </c>
      <c r="E206" s="595"/>
      <c r="F206" s="595"/>
      <c r="G206" s="595"/>
      <c r="H206" s="595"/>
      <c r="I206" s="595"/>
      <c r="J206" s="595"/>
      <c r="K206" s="595"/>
      <c r="L206" s="595"/>
      <c r="M206" s="596"/>
    </row>
    <row r="207" spans="2:13" ht="15.75" thickBot="1" x14ac:dyDescent="0.3">
      <c r="B207" s="592"/>
      <c r="C207" s="593"/>
      <c r="D207" s="597"/>
      <c r="E207" s="598"/>
      <c r="F207" s="598"/>
      <c r="G207" s="598"/>
      <c r="H207" s="598"/>
      <c r="I207" s="598"/>
      <c r="J207" s="598"/>
      <c r="K207" s="598"/>
      <c r="L207" s="598"/>
      <c r="M207" s="599"/>
    </row>
    <row r="208" spans="2:13" ht="45.75" thickBot="1" x14ac:dyDescent="0.3">
      <c r="B208" s="175" t="s">
        <v>11</v>
      </c>
      <c r="C208" s="17" t="s">
        <v>4</v>
      </c>
      <c r="D208" s="18" t="s">
        <v>13</v>
      </c>
      <c r="E208" s="21" t="s">
        <v>28</v>
      </c>
      <c r="F208" s="19" t="s">
        <v>5</v>
      </c>
      <c r="G208" s="106" t="s">
        <v>6</v>
      </c>
      <c r="H208" s="77" t="s">
        <v>7</v>
      </c>
      <c r="I208" s="79" t="s">
        <v>89</v>
      </c>
      <c r="J208" s="160" t="s">
        <v>8</v>
      </c>
      <c r="K208" s="161" t="s">
        <v>105</v>
      </c>
      <c r="L208" s="19" t="s">
        <v>9</v>
      </c>
      <c r="M208" s="18" t="s">
        <v>10</v>
      </c>
    </row>
    <row r="209" spans="2:13" ht="30.75" thickBot="1" x14ac:dyDescent="0.3">
      <c r="B209" s="18">
        <v>38</v>
      </c>
      <c r="C209" s="196" t="s">
        <v>161</v>
      </c>
      <c r="D209" s="194" t="s">
        <v>159</v>
      </c>
      <c r="E209" s="255">
        <v>441.76</v>
      </c>
      <c r="F209" s="50">
        <f>ROUND(E209*G209,0)</f>
        <v>3092</v>
      </c>
      <c r="G209" s="25">
        <v>7</v>
      </c>
      <c r="H209" s="25"/>
      <c r="I209" s="14"/>
      <c r="J209" s="13"/>
      <c r="K209" s="13"/>
      <c r="L209" s="249">
        <f>F209+I209+K209</f>
        <v>3092</v>
      </c>
      <c r="M209" s="1"/>
    </row>
    <row r="210" spans="2:13" ht="16.5" thickBot="1" x14ac:dyDescent="0.3">
      <c r="B210" s="17"/>
      <c r="C210" s="247" t="s">
        <v>129</v>
      </c>
      <c r="D210" s="644"/>
      <c r="E210" s="645"/>
      <c r="F210" s="645"/>
      <c r="G210" s="645"/>
      <c r="H210" s="645"/>
      <c r="I210" s="645"/>
      <c r="J210" s="645"/>
      <c r="K210" s="646"/>
      <c r="L210" s="238">
        <f>L209</f>
        <v>3092</v>
      </c>
      <c r="M210" s="3"/>
    </row>
    <row r="211" spans="2:13" ht="15.75" x14ac:dyDescent="0.25">
      <c r="B211" s="271"/>
      <c r="C211" s="272"/>
      <c r="D211" s="273"/>
      <c r="E211" s="273"/>
      <c r="F211" s="273"/>
      <c r="G211" s="273"/>
      <c r="H211" s="273"/>
      <c r="I211" s="273"/>
      <c r="J211" s="273"/>
      <c r="K211" s="273"/>
      <c r="L211" s="274"/>
    </row>
    <row r="212" spans="2:13" ht="15" customHeight="1" thickBot="1" x14ac:dyDescent="0.3">
      <c r="B212" s="271"/>
      <c r="C212" s="272"/>
      <c r="D212" s="273"/>
      <c r="E212" s="273"/>
      <c r="F212" s="273"/>
      <c r="G212" s="273"/>
      <c r="H212" s="273"/>
      <c r="I212" s="273"/>
      <c r="J212" s="273"/>
      <c r="K212" s="273"/>
      <c r="L212" s="274"/>
    </row>
    <row r="213" spans="2:13" ht="15" customHeight="1" x14ac:dyDescent="0.25">
      <c r="B213" s="600"/>
      <c r="C213" s="601"/>
      <c r="D213" s="606" t="s">
        <v>0</v>
      </c>
      <c r="E213" s="606"/>
      <c r="F213" s="606"/>
      <c r="G213" s="606"/>
      <c r="H213" s="606"/>
      <c r="I213" s="606"/>
      <c r="J213" s="606"/>
      <c r="K213" s="606"/>
      <c r="L213" s="606"/>
      <c r="M213" s="607"/>
    </row>
    <row r="214" spans="2:13" ht="15" customHeight="1" x14ac:dyDescent="0.25">
      <c r="B214" s="602"/>
      <c r="C214" s="603"/>
      <c r="D214" s="608"/>
      <c r="E214" s="608"/>
      <c r="F214" s="608"/>
      <c r="G214" s="608"/>
      <c r="H214" s="608"/>
      <c r="I214" s="608"/>
      <c r="J214" s="608"/>
      <c r="K214" s="608"/>
      <c r="L214" s="608"/>
      <c r="M214" s="609"/>
    </row>
    <row r="215" spans="2:13" ht="15.75" customHeight="1" x14ac:dyDescent="0.25">
      <c r="B215" s="602"/>
      <c r="C215" s="603"/>
      <c r="D215" s="610" t="s">
        <v>163</v>
      </c>
      <c r="E215" s="610"/>
      <c r="F215" s="610"/>
      <c r="G215" s="610"/>
      <c r="H215" s="610"/>
      <c r="I215" s="610"/>
      <c r="J215" s="610"/>
      <c r="K215" s="610"/>
      <c r="L215" s="610"/>
      <c r="M215" s="611"/>
    </row>
    <row r="216" spans="2:13" ht="15" customHeight="1" thickBot="1" x14ac:dyDescent="0.3">
      <c r="B216" s="604"/>
      <c r="C216" s="605"/>
      <c r="D216" s="598"/>
      <c r="E216" s="598"/>
      <c r="F216" s="598"/>
      <c r="G216" s="598"/>
      <c r="H216" s="598"/>
      <c r="I216" s="598"/>
      <c r="J216" s="598"/>
      <c r="K216" s="598"/>
      <c r="L216" s="598"/>
      <c r="M216" s="599"/>
    </row>
    <row r="217" spans="2:13" ht="45.75" customHeight="1" x14ac:dyDescent="0.25">
      <c r="B217" s="636" t="s">
        <v>2</v>
      </c>
      <c r="C217" s="637"/>
      <c r="D217" s="594" t="s">
        <v>133</v>
      </c>
      <c r="E217" s="595"/>
      <c r="F217" s="595"/>
      <c r="G217" s="595"/>
      <c r="H217" s="595"/>
      <c r="I217" s="595"/>
      <c r="J217" s="595"/>
      <c r="K217" s="595"/>
      <c r="L217" s="595"/>
      <c r="M217" s="596"/>
    </row>
    <row r="218" spans="2:13" ht="15" customHeight="1" thickBot="1" x14ac:dyDescent="0.3">
      <c r="B218" s="592"/>
      <c r="C218" s="593"/>
      <c r="D218" s="597"/>
      <c r="E218" s="598"/>
      <c r="F218" s="598"/>
      <c r="G218" s="598"/>
      <c r="H218" s="598"/>
      <c r="I218" s="598"/>
      <c r="J218" s="598"/>
      <c r="K218" s="598"/>
      <c r="L218" s="598"/>
      <c r="M218" s="599"/>
    </row>
    <row r="219" spans="2:13" ht="15.75" customHeight="1" thickBot="1" x14ac:dyDescent="0.3">
      <c r="B219" s="176" t="s">
        <v>11</v>
      </c>
      <c r="C219" s="17" t="s">
        <v>4</v>
      </c>
      <c r="D219" s="18" t="s">
        <v>13</v>
      </c>
      <c r="E219" s="143" t="s">
        <v>28</v>
      </c>
      <c r="F219" s="19" t="s">
        <v>136</v>
      </c>
      <c r="G219" s="106" t="s">
        <v>6</v>
      </c>
      <c r="H219" s="77" t="s">
        <v>7</v>
      </c>
      <c r="I219" s="77" t="s">
        <v>89</v>
      </c>
      <c r="J219" s="160" t="s">
        <v>8</v>
      </c>
      <c r="K219" s="161" t="s">
        <v>105</v>
      </c>
      <c r="L219" s="19" t="s">
        <v>9</v>
      </c>
      <c r="M219" s="18" t="s">
        <v>10</v>
      </c>
    </row>
    <row r="220" spans="2:13" ht="35.25" thickBot="1" x14ac:dyDescent="0.3">
      <c r="B220" s="17">
        <v>33</v>
      </c>
      <c r="C220" s="246" t="s">
        <v>134</v>
      </c>
      <c r="D220" s="250" t="s">
        <v>135</v>
      </c>
      <c r="E220" s="13">
        <v>122.6</v>
      </c>
      <c r="F220" s="14">
        <f>G220*E220</f>
        <v>3678</v>
      </c>
      <c r="G220" s="25">
        <v>30</v>
      </c>
      <c r="H220" s="2"/>
      <c r="I220" s="13"/>
      <c r="J220" s="13"/>
      <c r="K220" s="14"/>
      <c r="L220" s="248">
        <f>F220+I220+K220</f>
        <v>3678</v>
      </c>
      <c r="M220" s="3"/>
    </row>
    <row r="221" spans="2:13" ht="16.5" thickBot="1" x14ac:dyDescent="0.3">
      <c r="B221" s="95"/>
      <c r="C221" s="184" t="s">
        <v>129</v>
      </c>
      <c r="D221" s="638"/>
      <c r="E221" s="639"/>
      <c r="F221" s="639"/>
      <c r="G221" s="639"/>
      <c r="H221" s="639"/>
      <c r="I221" s="639"/>
      <c r="J221" s="639"/>
      <c r="K221" s="640"/>
      <c r="L221" s="99">
        <f>L220</f>
        <v>3678</v>
      </c>
      <c r="M221" s="3"/>
    </row>
    <row r="222" spans="2:13" ht="15.75" x14ac:dyDescent="0.25">
      <c r="B222" s="271"/>
      <c r="C222" s="272"/>
      <c r="D222" s="273"/>
      <c r="E222" s="273"/>
      <c r="F222" s="273"/>
      <c r="G222" s="273"/>
      <c r="H222" s="273"/>
      <c r="I222" s="273"/>
      <c r="J222" s="273"/>
      <c r="K222" s="273"/>
      <c r="L222" s="274"/>
    </row>
    <row r="223" spans="2:13" ht="16.5" thickBot="1" x14ac:dyDescent="0.3">
      <c r="B223" s="271"/>
      <c r="C223" s="272"/>
      <c r="D223" s="273"/>
      <c r="E223" s="273"/>
      <c r="F223" s="273"/>
      <c r="G223" s="273"/>
      <c r="H223" s="273"/>
      <c r="I223" s="273"/>
      <c r="J223" s="273"/>
      <c r="K223" s="273"/>
      <c r="L223" s="274"/>
    </row>
    <row r="224" spans="2:13" ht="16.5" thickBot="1" x14ac:dyDescent="0.3">
      <c r="B224" s="95"/>
      <c r="C224" s="159" t="s">
        <v>108</v>
      </c>
      <c r="D224" s="95"/>
      <c r="E224" s="202"/>
      <c r="F224" s="202">
        <f>SUM(F10:F223)</f>
        <v>192653</v>
      </c>
      <c r="G224" s="202"/>
      <c r="H224" s="276">
        <f>SUM(H10:H223)</f>
        <v>94</v>
      </c>
      <c r="I224" s="202">
        <f>SUM(I10:I223)</f>
        <v>7524</v>
      </c>
      <c r="J224" s="252">
        <f>SUM(J48:J223)</f>
        <v>0</v>
      </c>
      <c r="K224" s="202">
        <f>SUM(K10:K223)</f>
        <v>0</v>
      </c>
      <c r="L224" s="202">
        <f>L11+L26+L39+L52+L66+L76+L86+L97+L108+L119+L130+L140+L150+L160+L170+L180+L190+L200+L210+L221</f>
        <v>200177</v>
      </c>
      <c r="M224" s="1"/>
    </row>
    <row r="225" spans="2:13" ht="15.75" x14ac:dyDescent="0.25">
      <c r="B225" s="271"/>
      <c r="C225" s="272"/>
      <c r="D225" s="273"/>
      <c r="E225" s="273"/>
      <c r="F225" s="273"/>
      <c r="G225" s="273"/>
      <c r="H225" s="273"/>
      <c r="I225" s="273"/>
      <c r="J225" s="273"/>
      <c r="K225" s="273"/>
      <c r="L225" s="274"/>
    </row>
    <row r="226" spans="2:13" ht="15.75" x14ac:dyDescent="0.25">
      <c r="B226" s="271"/>
      <c r="C226" s="272"/>
      <c r="D226" s="273"/>
      <c r="E226" s="273"/>
      <c r="F226" s="273"/>
      <c r="G226" s="273"/>
      <c r="H226" s="273"/>
      <c r="I226" s="273"/>
      <c r="J226" s="273"/>
      <c r="K226" s="273"/>
      <c r="L226" s="274"/>
    </row>
    <row r="227" spans="2:13" ht="15.75" x14ac:dyDescent="0.25">
      <c r="B227" s="271"/>
      <c r="C227" s="272"/>
      <c r="D227" s="273"/>
      <c r="E227" s="273"/>
      <c r="F227" s="273"/>
      <c r="G227" s="273"/>
      <c r="H227" s="273"/>
      <c r="I227" s="273"/>
      <c r="J227" s="273"/>
      <c r="K227" s="273"/>
      <c r="L227" s="274"/>
    </row>
    <row r="228" spans="2:13" ht="15.75" x14ac:dyDescent="0.25">
      <c r="B228" s="271"/>
      <c r="C228" s="272"/>
      <c r="D228" s="273"/>
      <c r="E228" s="273"/>
      <c r="F228" s="273"/>
      <c r="G228" s="273"/>
      <c r="H228" s="273"/>
      <c r="I228" s="273"/>
      <c r="J228" s="273"/>
      <c r="K228" s="273"/>
      <c r="L228" s="274"/>
    </row>
    <row r="229" spans="2:13" ht="15.75" x14ac:dyDescent="0.25">
      <c r="B229" s="271"/>
      <c r="C229" s="272"/>
      <c r="D229" s="273"/>
      <c r="E229" s="273"/>
      <c r="F229" s="273"/>
      <c r="G229" s="273"/>
      <c r="H229" s="273"/>
      <c r="I229" s="273"/>
      <c r="J229" s="273"/>
      <c r="K229" s="273"/>
      <c r="L229" s="274"/>
    </row>
    <row r="230" spans="2:13" x14ac:dyDescent="0.25">
      <c r="C230" s="207" t="s">
        <v>125</v>
      </c>
      <c r="D230" s="208">
        <f>F10+F20+F21+F22+F23+F24+F25+F35+F36+F37+F38+F48+F49+F50+F51+F62+F63+F64+F65+F75+F85+F95+F96+F106+F107+F117+F118+F128+F129+F139+F149+F159+F169+F179+F189+F199+F209+F220</f>
        <v>192653</v>
      </c>
      <c r="F230" s="253"/>
    </row>
    <row r="231" spans="2:13" x14ac:dyDescent="0.25">
      <c r="C231" s="207" t="s">
        <v>7</v>
      </c>
      <c r="D231" s="208">
        <f>I20+I24+I25+I35+I63+I64+I65+I75+I179</f>
        <v>7524</v>
      </c>
      <c r="L231" s="39">
        <f>L11+L26+L39+L66+L76+L86+L97+L108+L119+L130+L140+L150+L160+L170+L180+L190+L200+L210+L52+L221</f>
        <v>200177</v>
      </c>
    </row>
    <row r="232" spans="2:13" x14ac:dyDescent="0.25">
      <c r="C232" s="207" t="s">
        <v>126</v>
      </c>
      <c r="D232" s="208">
        <f>0</f>
        <v>0</v>
      </c>
    </row>
    <row r="233" spans="2:13" x14ac:dyDescent="0.25">
      <c r="C233" s="207"/>
      <c r="D233" s="208"/>
    </row>
    <row r="234" spans="2:13" x14ac:dyDescent="0.25">
      <c r="C234" s="207" t="s">
        <v>127</v>
      </c>
      <c r="D234" s="208">
        <f>D232+D231+D230</f>
        <v>200177</v>
      </c>
    </row>
    <row r="237" spans="2:13" x14ac:dyDescent="0.25">
      <c r="F237" s="142">
        <f>L231-D234</f>
        <v>0</v>
      </c>
    </row>
    <row r="238" spans="2:13" x14ac:dyDescent="0.25">
      <c r="M238" t="s">
        <v>137</v>
      </c>
    </row>
    <row r="243" spans="4:6" x14ac:dyDescent="0.25">
      <c r="F243" s="38">
        <v>224720</v>
      </c>
    </row>
    <row r="249" spans="4:6" x14ac:dyDescent="0.25">
      <c r="D249">
        <v>3862</v>
      </c>
    </row>
    <row r="250" spans="4:6" x14ac:dyDescent="0.25">
      <c r="D250">
        <v>3000</v>
      </c>
    </row>
    <row r="251" spans="4:6" x14ac:dyDescent="0.25">
      <c r="D251">
        <v>3862</v>
      </c>
    </row>
    <row r="252" spans="4:6" x14ac:dyDescent="0.25">
      <c r="D252">
        <v>3861.8</v>
      </c>
    </row>
    <row r="253" spans="4:6" x14ac:dyDescent="0.25">
      <c r="D253">
        <f>SUM(D249:D252)</f>
        <v>14585.8</v>
      </c>
    </row>
    <row r="278" ht="15" customHeight="1" x14ac:dyDescent="0.25"/>
    <row r="279" ht="15" customHeight="1" x14ac:dyDescent="0.25"/>
    <row r="280" ht="15" customHeight="1" x14ac:dyDescent="0.25"/>
    <row r="281" ht="15.75" customHeight="1" x14ac:dyDescent="0.25"/>
    <row r="282" ht="15" customHeight="1" x14ac:dyDescent="0.25"/>
    <row r="283" ht="43.5" customHeight="1" x14ac:dyDescent="0.25"/>
    <row r="284" ht="25.5" customHeight="1" x14ac:dyDescent="0.25"/>
    <row r="294" ht="15" customHeight="1" x14ac:dyDescent="0.25"/>
    <row r="295" ht="15.75" customHeight="1" x14ac:dyDescent="0.25"/>
  </sheetData>
  <mergeCells count="116">
    <mergeCell ref="B217:C218"/>
    <mergeCell ref="D217:M218"/>
    <mergeCell ref="D221:K221"/>
    <mergeCell ref="B202:C205"/>
    <mergeCell ref="D202:M203"/>
    <mergeCell ref="D204:M205"/>
    <mergeCell ref="B213:C216"/>
    <mergeCell ref="D213:M214"/>
    <mergeCell ref="D215:M216"/>
    <mergeCell ref="B206:C207"/>
    <mergeCell ref="D206:M207"/>
    <mergeCell ref="D210:K210"/>
    <mergeCell ref="B196:C197"/>
    <mergeCell ref="D196:M197"/>
    <mergeCell ref="D200:K200"/>
    <mergeCell ref="B186:C187"/>
    <mergeCell ref="D186:M187"/>
    <mergeCell ref="D190:K190"/>
    <mergeCell ref="B192:C195"/>
    <mergeCell ref="D192:M193"/>
    <mergeCell ref="D194:M195"/>
    <mergeCell ref="B176:C177"/>
    <mergeCell ref="D176:M177"/>
    <mergeCell ref="D180:K180"/>
    <mergeCell ref="B182:C185"/>
    <mergeCell ref="D182:M183"/>
    <mergeCell ref="D184:M185"/>
    <mergeCell ref="B166:C167"/>
    <mergeCell ref="D166:M167"/>
    <mergeCell ref="D170:K170"/>
    <mergeCell ref="B172:C175"/>
    <mergeCell ref="D172:M173"/>
    <mergeCell ref="D174:M175"/>
    <mergeCell ref="B156:C157"/>
    <mergeCell ref="D156:M157"/>
    <mergeCell ref="D160:K160"/>
    <mergeCell ref="B162:C165"/>
    <mergeCell ref="D162:M163"/>
    <mergeCell ref="D164:M165"/>
    <mergeCell ref="B146:C147"/>
    <mergeCell ref="D146:M147"/>
    <mergeCell ref="D150:K150"/>
    <mergeCell ref="B152:C155"/>
    <mergeCell ref="D152:M153"/>
    <mergeCell ref="D154:M155"/>
    <mergeCell ref="B136:C137"/>
    <mergeCell ref="D136:M137"/>
    <mergeCell ref="D140:K140"/>
    <mergeCell ref="B142:C145"/>
    <mergeCell ref="D142:M143"/>
    <mergeCell ref="D144:M145"/>
    <mergeCell ref="B125:C126"/>
    <mergeCell ref="D125:M126"/>
    <mergeCell ref="D130:K130"/>
    <mergeCell ref="B132:C135"/>
    <mergeCell ref="D132:M133"/>
    <mergeCell ref="D134:M135"/>
    <mergeCell ref="B114:C115"/>
    <mergeCell ref="D114:M115"/>
    <mergeCell ref="D119:K119"/>
    <mergeCell ref="B121:C124"/>
    <mergeCell ref="D121:M122"/>
    <mergeCell ref="D123:M124"/>
    <mergeCell ref="B99:C102"/>
    <mergeCell ref="D99:M100"/>
    <mergeCell ref="D101:M102"/>
    <mergeCell ref="B103:C104"/>
    <mergeCell ref="D103:M104"/>
    <mergeCell ref="B110:C113"/>
    <mergeCell ref="D110:M111"/>
    <mergeCell ref="D112:M113"/>
    <mergeCell ref="D86:K86"/>
    <mergeCell ref="B88:C91"/>
    <mergeCell ref="D88:M89"/>
    <mergeCell ref="D90:M91"/>
    <mergeCell ref="B92:C93"/>
    <mergeCell ref="D92:M93"/>
    <mergeCell ref="D76:K76"/>
    <mergeCell ref="B78:C81"/>
    <mergeCell ref="D78:M79"/>
    <mergeCell ref="D80:M81"/>
    <mergeCell ref="B82:C83"/>
    <mergeCell ref="D82:M83"/>
    <mergeCell ref="D59:M60"/>
    <mergeCell ref="B68:C71"/>
    <mergeCell ref="D68:M69"/>
    <mergeCell ref="D70:M71"/>
    <mergeCell ref="B72:C73"/>
    <mergeCell ref="D72:M73"/>
    <mergeCell ref="B45:C46"/>
    <mergeCell ref="D45:M46"/>
    <mergeCell ref="D52:K52"/>
    <mergeCell ref="B55:C58"/>
    <mergeCell ref="D55:M56"/>
    <mergeCell ref="D57:M58"/>
    <mergeCell ref="B59:C60"/>
    <mergeCell ref="B3:C6"/>
    <mergeCell ref="D3:M4"/>
    <mergeCell ref="D5:M6"/>
    <mergeCell ref="B7:C8"/>
    <mergeCell ref="D7:M8"/>
    <mergeCell ref="B13:C16"/>
    <mergeCell ref="D13:M14"/>
    <mergeCell ref="D15:M16"/>
    <mergeCell ref="B32:C33"/>
    <mergeCell ref="D32:M33"/>
    <mergeCell ref="D39:K39"/>
    <mergeCell ref="B41:C44"/>
    <mergeCell ref="D41:M42"/>
    <mergeCell ref="D43:M44"/>
    <mergeCell ref="B17:C18"/>
    <mergeCell ref="D17:M18"/>
    <mergeCell ref="D26:K26"/>
    <mergeCell ref="B28:C31"/>
    <mergeCell ref="D28:M29"/>
    <mergeCell ref="D30:M31"/>
  </mergeCells>
  <pageMargins left="0.7" right="0.7" top="0.75" bottom="0.75" header="0.3" footer="0.3"/>
  <pageSetup paperSize="5" scale="80" orientation="landscape" r:id="rId1"/>
  <rowBreaks count="8" manualBreakCount="8">
    <brk id="77" max="12" man="1"/>
    <brk id="98" max="12" man="1"/>
    <brk id="119" max="12" man="1"/>
    <brk id="140" max="12" man="1"/>
    <brk id="160" max="12" man="1"/>
    <brk id="181" max="12" man="1"/>
    <brk id="201" max="12" man="1"/>
    <brk id="223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58"/>
  <sheetViews>
    <sheetView topLeftCell="A49" workbookViewId="0">
      <selection activeCell="C66" sqref="C66"/>
    </sheetView>
  </sheetViews>
  <sheetFormatPr baseColWidth="10" defaultRowHeight="15" x14ac:dyDescent="0.25"/>
  <cols>
    <col min="1" max="1" width="3.28515625" customWidth="1"/>
    <col min="2" max="2" width="6.7109375" customWidth="1"/>
    <col min="3" max="3" width="25.5703125" customWidth="1"/>
    <col min="4" max="4" width="17" customWidth="1"/>
    <col min="5" max="5" width="12" customWidth="1"/>
    <col min="6" max="6" width="13.28515625" customWidth="1"/>
    <col min="7" max="7" width="5.42578125" customWidth="1"/>
    <col min="8" max="8" width="8.5703125" customWidth="1"/>
    <col min="10" max="10" width="5.140625" customWidth="1"/>
    <col min="12" max="12" width="16.42578125" customWidth="1"/>
    <col min="13" max="13" width="29.85546875" customWidth="1"/>
    <col min="15" max="15" width="27.140625" customWidth="1"/>
    <col min="17" max="17" width="13.140625" bestFit="1" customWidth="1"/>
  </cols>
  <sheetData>
    <row r="2" spans="2:13" ht="20.25" customHeight="1" thickBot="1" x14ac:dyDescent="0.3"/>
    <row r="3" spans="2:13" x14ac:dyDescent="0.25">
      <c r="B3" s="600"/>
      <c r="C3" s="601"/>
      <c r="D3" s="606" t="s">
        <v>0</v>
      </c>
      <c r="E3" s="606"/>
      <c r="F3" s="606"/>
      <c r="G3" s="606"/>
      <c r="H3" s="606"/>
      <c r="I3" s="606"/>
      <c r="J3" s="606"/>
      <c r="K3" s="606"/>
      <c r="L3" s="606"/>
      <c r="M3" s="607"/>
    </row>
    <row r="4" spans="2:13" x14ac:dyDescent="0.25">
      <c r="B4" s="602"/>
      <c r="C4" s="603"/>
      <c r="D4" s="608"/>
      <c r="E4" s="608"/>
      <c r="F4" s="608"/>
      <c r="G4" s="608"/>
      <c r="H4" s="608"/>
      <c r="I4" s="608"/>
      <c r="J4" s="608"/>
      <c r="K4" s="608"/>
      <c r="L4" s="608"/>
      <c r="M4" s="609"/>
    </row>
    <row r="5" spans="2:13" x14ac:dyDescent="0.25">
      <c r="B5" s="602"/>
      <c r="C5" s="603"/>
      <c r="D5" s="610" t="s">
        <v>164</v>
      </c>
      <c r="E5" s="610"/>
      <c r="F5" s="610"/>
      <c r="G5" s="610"/>
      <c r="H5" s="610"/>
      <c r="I5" s="610"/>
      <c r="J5" s="610"/>
      <c r="K5" s="610"/>
      <c r="L5" s="610"/>
      <c r="M5" s="611"/>
    </row>
    <row r="6" spans="2:13" ht="44.25" customHeight="1" thickBot="1" x14ac:dyDescent="0.3">
      <c r="B6" s="604"/>
      <c r="C6" s="605"/>
      <c r="D6" s="598"/>
      <c r="E6" s="598"/>
      <c r="F6" s="598"/>
      <c r="G6" s="598"/>
      <c r="H6" s="598"/>
      <c r="I6" s="598"/>
      <c r="J6" s="598"/>
      <c r="K6" s="598"/>
      <c r="L6" s="598"/>
      <c r="M6" s="599"/>
    </row>
    <row r="7" spans="2:13" x14ac:dyDescent="0.25">
      <c r="B7" s="590" t="s">
        <v>2</v>
      </c>
      <c r="C7" s="591"/>
      <c r="D7" s="594" t="s">
        <v>3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2:13" ht="15.75" thickBot="1" x14ac:dyDescent="0.3">
      <c r="B8" s="592"/>
      <c r="C8" s="593"/>
      <c r="D8" s="597"/>
      <c r="E8" s="598"/>
      <c r="F8" s="598"/>
      <c r="G8" s="598"/>
      <c r="H8" s="598"/>
      <c r="I8" s="598"/>
      <c r="J8" s="598"/>
      <c r="K8" s="598"/>
      <c r="L8" s="598"/>
      <c r="M8" s="599"/>
    </row>
    <row r="9" spans="2:13" ht="51.75" thickBot="1" x14ac:dyDescent="0.3">
      <c r="B9" s="165" t="s">
        <v>11</v>
      </c>
      <c r="C9" s="4" t="s">
        <v>4</v>
      </c>
      <c r="D9" s="20" t="s">
        <v>13</v>
      </c>
      <c r="E9" s="22" t="s">
        <v>28</v>
      </c>
      <c r="F9" s="23" t="s">
        <v>5</v>
      </c>
      <c r="G9" s="161" t="s">
        <v>6</v>
      </c>
      <c r="H9" s="6" t="s">
        <v>7</v>
      </c>
      <c r="I9" s="79" t="s">
        <v>89</v>
      </c>
      <c r="J9" s="160" t="s">
        <v>8</v>
      </c>
      <c r="K9" s="161" t="s">
        <v>105</v>
      </c>
      <c r="L9" s="23" t="s">
        <v>9</v>
      </c>
      <c r="M9" s="20" t="s">
        <v>10</v>
      </c>
    </row>
    <row r="10" spans="2:13" ht="30" customHeight="1" thickBot="1" x14ac:dyDescent="0.3">
      <c r="B10" s="26">
        <v>1</v>
      </c>
      <c r="C10" s="97" t="s">
        <v>12</v>
      </c>
      <c r="D10" s="27" t="s">
        <v>162</v>
      </c>
      <c r="E10" s="255">
        <f>10296.8/15</f>
        <v>686.45333333333326</v>
      </c>
      <c r="F10" s="52">
        <f>ROUND(E10*G10,0)</f>
        <v>10297</v>
      </c>
      <c r="G10" s="25">
        <v>15</v>
      </c>
      <c r="H10" s="25"/>
      <c r="I10" s="13"/>
      <c r="J10" s="14"/>
      <c r="K10" s="13"/>
      <c r="L10" s="220">
        <f>F10+I10+K10</f>
        <v>10297</v>
      </c>
      <c r="M10" s="1"/>
    </row>
    <row r="11" spans="2:13" ht="18" customHeight="1" thickBot="1" x14ac:dyDescent="0.3">
      <c r="B11" s="26"/>
      <c r="C11" s="97" t="s">
        <v>129</v>
      </c>
      <c r="D11" s="2"/>
      <c r="E11" s="14"/>
      <c r="F11" s="14"/>
      <c r="G11" s="214"/>
      <c r="H11" s="214"/>
      <c r="I11" s="14"/>
      <c r="J11" s="14"/>
      <c r="K11" s="14"/>
      <c r="L11" s="149">
        <f>L10</f>
        <v>10297</v>
      </c>
      <c r="M11" s="3"/>
    </row>
    <row r="12" spans="2:13" ht="18" customHeight="1" x14ac:dyDescent="0.25">
      <c r="B12" s="277"/>
      <c r="C12" s="207"/>
      <c r="E12" s="15"/>
      <c r="F12" s="15"/>
      <c r="G12" s="277"/>
      <c r="H12" s="277"/>
      <c r="I12" s="15"/>
      <c r="J12" s="15"/>
      <c r="K12" s="15"/>
      <c r="L12" s="278"/>
    </row>
    <row r="13" spans="2:13" ht="18" customHeight="1" x14ac:dyDescent="0.25">
      <c r="B13" s="277"/>
      <c r="C13" s="207"/>
      <c r="E13" s="15"/>
      <c r="F13" s="15"/>
      <c r="G13" s="277"/>
      <c r="H13" s="277"/>
      <c r="I13" s="15"/>
      <c r="J13" s="15"/>
      <c r="K13" s="15"/>
      <c r="L13" s="278"/>
    </row>
    <row r="14" spans="2:13" ht="18" customHeight="1" x14ac:dyDescent="0.25">
      <c r="B14" s="277"/>
      <c r="C14" s="207"/>
      <c r="E14" s="15"/>
      <c r="F14" s="15"/>
      <c r="G14" s="277"/>
      <c r="H14" s="277"/>
      <c r="I14" s="15"/>
      <c r="J14" s="15"/>
      <c r="K14" s="15"/>
      <c r="L14" s="278"/>
    </row>
    <row r="15" spans="2:13" ht="18" customHeight="1" x14ac:dyDescent="0.25">
      <c r="B15" s="277"/>
      <c r="C15" s="207"/>
      <c r="E15" s="15"/>
      <c r="F15" s="15"/>
      <c r="G15" s="277"/>
      <c r="H15" s="277"/>
      <c r="I15" s="15"/>
      <c r="J15" s="15"/>
      <c r="K15" s="15"/>
      <c r="L15" s="278"/>
    </row>
    <row r="16" spans="2:13" ht="18" customHeight="1" x14ac:dyDescent="0.25">
      <c r="B16" s="277"/>
      <c r="C16" s="207"/>
      <c r="E16" s="15"/>
      <c r="F16" s="15"/>
      <c r="G16" s="277"/>
      <c r="H16" s="277"/>
      <c r="I16" s="15"/>
      <c r="J16" s="15"/>
      <c r="K16" s="15"/>
      <c r="L16" s="278"/>
    </row>
    <row r="17" spans="2:13" ht="18" customHeight="1" x14ac:dyDescent="0.25">
      <c r="B17" s="277"/>
      <c r="C17" s="207"/>
      <c r="E17" s="15"/>
      <c r="F17" s="15"/>
      <c r="G17" s="277"/>
      <c r="H17" s="277"/>
      <c r="I17" s="15"/>
      <c r="J17" s="15"/>
      <c r="K17" s="15"/>
      <c r="L17" s="278"/>
    </row>
    <row r="18" spans="2:13" ht="18" customHeight="1" x14ac:dyDescent="0.25">
      <c r="B18" s="277"/>
      <c r="C18" s="207"/>
      <c r="E18" s="15"/>
      <c r="F18" s="15"/>
      <c r="G18" s="277"/>
      <c r="H18" s="277"/>
      <c r="I18" s="15"/>
      <c r="J18" s="15"/>
      <c r="K18" s="15"/>
      <c r="L18" s="278"/>
    </row>
    <row r="19" spans="2:13" ht="18" customHeight="1" x14ac:dyDescent="0.25">
      <c r="B19" s="277"/>
      <c r="C19" s="207"/>
      <c r="E19" s="15"/>
      <c r="F19" s="15"/>
      <c r="G19" s="277"/>
      <c r="H19" s="277"/>
      <c r="I19" s="15"/>
      <c r="J19" s="15"/>
      <c r="K19" s="15"/>
      <c r="L19" s="278"/>
    </row>
    <row r="20" spans="2:13" ht="18" customHeight="1" x14ac:dyDescent="0.25">
      <c r="B20" s="277"/>
      <c r="C20" s="207"/>
      <c r="E20" s="15"/>
      <c r="F20" s="15"/>
      <c r="G20" s="277"/>
      <c r="H20" s="277"/>
      <c r="I20" s="15"/>
      <c r="J20" s="15"/>
      <c r="K20" s="15"/>
      <c r="L20" s="278"/>
    </row>
    <row r="21" spans="2:13" ht="18" customHeight="1" x14ac:dyDescent="0.25">
      <c r="B21" s="277"/>
      <c r="C21" s="207"/>
      <c r="E21" s="15"/>
      <c r="F21" s="15"/>
      <c r="G21" s="277"/>
      <c r="H21" s="277"/>
      <c r="I21" s="15"/>
      <c r="J21" s="15"/>
      <c r="K21" s="15"/>
      <c r="L21" s="278"/>
    </row>
    <row r="22" spans="2:13" ht="18" customHeight="1" x14ac:dyDescent="0.25">
      <c r="B22" s="277"/>
      <c r="C22" s="207"/>
      <c r="E22" s="15"/>
      <c r="F22" s="15"/>
      <c r="G22" s="277"/>
      <c r="H22" s="277"/>
      <c r="I22" s="15"/>
      <c r="J22" s="15"/>
      <c r="K22" s="15"/>
      <c r="L22" s="278"/>
    </row>
    <row r="23" spans="2:13" ht="18" customHeight="1" x14ac:dyDescent="0.25">
      <c r="B23" s="277"/>
      <c r="C23" s="207"/>
      <c r="E23" s="15"/>
      <c r="F23" s="15"/>
      <c r="G23" s="277"/>
      <c r="H23" s="277"/>
      <c r="I23" s="15"/>
      <c r="J23" s="15"/>
      <c r="K23" s="15"/>
      <c r="L23" s="278"/>
    </row>
    <row r="24" spans="2:13" ht="18" customHeight="1" x14ac:dyDescent="0.25">
      <c r="B24" s="277"/>
      <c r="C24" s="207"/>
      <c r="E24" s="15"/>
      <c r="F24" s="15"/>
      <c r="G24" s="277"/>
      <c r="H24" s="277"/>
      <c r="I24" s="15"/>
      <c r="J24" s="15"/>
      <c r="K24" s="15"/>
      <c r="L24" s="278"/>
    </row>
    <row r="25" spans="2:13" ht="18" customHeight="1" x14ac:dyDescent="0.25">
      <c r="B25" s="277"/>
      <c r="C25" s="207"/>
      <c r="E25" s="15"/>
      <c r="F25" s="15"/>
      <c r="G25" s="277"/>
      <c r="H25" s="277"/>
      <c r="I25" s="15"/>
      <c r="J25" s="15"/>
      <c r="K25" s="15"/>
      <c r="L25" s="278"/>
    </row>
    <row r="26" spans="2:13" ht="15.75" thickBot="1" x14ac:dyDescent="0.3"/>
    <row r="27" spans="2:13" x14ac:dyDescent="0.25">
      <c r="B27" s="600"/>
      <c r="C27" s="601"/>
      <c r="D27" s="606" t="s">
        <v>0</v>
      </c>
      <c r="E27" s="606"/>
      <c r="F27" s="606"/>
      <c r="G27" s="606"/>
      <c r="H27" s="606"/>
      <c r="I27" s="606"/>
      <c r="J27" s="606"/>
      <c r="K27" s="606"/>
      <c r="L27" s="606"/>
      <c r="M27" s="607"/>
    </row>
    <row r="28" spans="2:13" x14ac:dyDescent="0.25">
      <c r="B28" s="602"/>
      <c r="C28" s="603"/>
      <c r="D28" s="608"/>
      <c r="E28" s="608"/>
      <c r="F28" s="608"/>
      <c r="G28" s="608"/>
      <c r="H28" s="608"/>
      <c r="I28" s="608"/>
      <c r="J28" s="608"/>
      <c r="K28" s="608"/>
      <c r="L28" s="608"/>
      <c r="M28" s="609"/>
    </row>
    <row r="29" spans="2:13" x14ac:dyDescent="0.25">
      <c r="B29" s="602"/>
      <c r="C29" s="603"/>
      <c r="D29" s="610" t="str">
        <f>+D5</f>
        <v>PAGO QUINCENAL DEL 01 AL 15 DE FEBRERO DEL 2025</v>
      </c>
      <c r="E29" s="610"/>
      <c r="F29" s="610"/>
      <c r="G29" s="610"/>
      <c r="H29" s="610"/>
      <c r="I29" s="610"/>
      <c r="J29" s="610"/>
      <c r="K29" s="610"/>
      <c r="L29" s="610"/>
      <c r="M29" s="611"/>
    </row>
    <row r="30" spans="2:13" ht="47.25" customHeight="1" thickBot="1" x14ac:dyDescent="0.3">
      <c r="B30" s="604"/>
      <c r="C30" s="605"/>
      <c r="D30" s="598"/>
      <c r="E30" s="598"/>
      <c r="F30" s="598"/>
      <c r="G30" s="598"/>
      <c r="H30" s="598"/>
      <c r="I30" s="598"/>
      <c r="J30" s="598"/>
      <c r="K30" s="598"/>
      <c r="L30" s="598"/>
      <c r="M30" s="599"/>
    </row>
    <row r="31" spans="2:13" x14ac:dyDescent="0.25">
      <c r="B31" s="590" t="s">
        <v>2</v>
      </c>
      <c r="C31" s="591"/>
      <c r="D31" s="594" t="s">
        <v>15</v>
      </c>
      <c r="E31" s="595"/>
      <c r="F31" s="595"/>
      <c r="G31" s="595"/>
      <c r="H31" s="595"/>
      <c r="I31" s="595"/>
      <c r="J31" s="595"/>
      <c r="K31" s="595"/>
      <c r="L31" s="595"/>
      <c r="M31" s="596"/>
    </row>
    <row r="32" spans="2:13" ht="15.75" thickBot="1" x14ac:dyDescent="0.3">
      <c r="B32" s="592"/>
      <c r="C32" s="593"/>
      <c r="D32" s="597"/>
      <c r="E32" s="598"/>
      <c r="F32" s="598"/>
      <c r="G32" s="598"/>
      <c r="H32" s="598"/>
      <c r="I32" s="598"/>
      <c r="J32" s="598"/>
      <c r="K32" s="598"/>
      <c r="L32" s="598"/>
      <c r="M32" s="599"/>
    </row>
    <row r="33" spans="2:13" ht="51.75" thickBot="1" x14ac:dyDescent="0.3">
      <c r="B33" s="165" t="s">
        <v>11</v>
      </c>
      <c r="C33" s="4" t="s">
        <v>4</v>
      </c>
      <c r="D33" s="18" t="s">
        <v>13</v>
      </c>
      <c r="E33" s="21" t="s">
        <v>28</v>
      </c>
      <c r="F33" s="6" t="s">
        <v>5</v>
      </c>
      <c r="G33" s="170" t="s">
        <v>6</v>
      </c>
      <c r="H33" s="6" t="s">
        <v>7</v>
      </c>
      <c r="I33" s="79" t="s">
        <v>89</v>
      </c>
      <c r="J33" s="160" t="s">
        <v>8</v>
      </c>
      <c r="K33" s="161" t="s">
        <v>105</v>
      </c>
      <c r="L33" s="6" t="s">
        <v>9</v>
      </c>
      <c r="M33" s="5" t="s">
        <v>10</v>
      </c>
    </row>
    <row r="34" spans="2:13" ht="30.75" thickBot="1" x14ac:dyDescent="0.3">
      <c r="B34" s="18">
        <v>2</v>
      </c>
      <c r="C34" s="182" t="s">
        <v>90</v>
      </c>
      <c r="D34" s="148" t="s">
        <v>16</v>
      </c>
      <c r="E34" s="255">
        <v>319.2</v>
      </c>
      <c r="F34" s="50">
        <f t="shared" ref="F34:F39" si="0">ROUND(E34*G34,0)</f>
        <v>4788</v>
      </c>
      <c r="G34" s="70">
        <v>15</v>
      </c>
      <c r="H34" s="25">
        <v>0</v>
      </c>
      <c r="I34" s="119">
        <f>ROUND((E34/4)*H34,0)</f>
        <v>0</v>
      </c>
      <c r="J34" s="50"/>
      <c r="K34" s="52"/>
      <c r="L34" s="222">
        <f t="shared" ref="L34:L39" si="1">F34+I34+K34</f>
        <v>4788</v>
      </c>
      <c r="M34" s="10"/>
    </row>
    <row r="35" spans="2:13" ht="30" customHeight="1" thickBot="1" x14ac:dyDescent="0.3">
      <c r="B35" s="40">
        <v>3</v>
      </c>
      <c r="C35" s="103" t="s">
        <v>19</v>
      </c>
      <c r="D35" s="48" t="s">
        <v>20</v>
      </c>
      <c r="E35" s="50">
        <v>265.33</v>
      </c>
      <c r="F35" s="52">
        <f t="shared" si="0"/>
        <v>3980</v>
      </c>
      <c r="G35" s="62">
        <v>15</v>
      </c>
      <c r="H35" s="62"/>
      <c r="I35" s="50"/>
      <c r="J35" s="50"/>
      <c r="K35" s="50"/>
      <c r="L35" s="223">
        <f t="shared" si="1"/>
        <v>3980</v>
      </c>
      <c r="M35" s="48"/>
    </row>
    <row r="36" spans="2:13" ht="30" customHeight="1" thickBot="1" x14ac:dyDescent="0.3">
      <c r="B36" s="61">
        <v>4</v>
      </c>
      <c r="C36" s="103" t="s">
        <v>149</v>
      </c>
      <c r="D36" s="48" t="s">
        <v>20</v>
      </c>
      <c r="E36" s="163">
        <v>320</v>
      </c>
      <c r="F36" s="50">
        <f t="shared" si="0"/>
        <v>4800</v>
      </c>
      <c r="G36" s="51">
        <v>15</v>
      </c>
      <c r="H36" s="25">
        <v>16</v>
      </c>
      <c r="I36" s="119">
        <f>ROUND((E36/4)*H36,0)</f>
        <v>1280</v>
      </c>
      <c r="J36" s="50"/>
      <c r="K36" s="52"/>
      <c r="L36" s="222">
        <f t="shared" si="1"/>
        <v>6080</v>
      </c>
      <c r="M36" s="53"/>
    </row>
    <row r="37" spans="2:13" ht="30" customHeight="1" thickBot="1" x14ac:dyDescent="0.3">
      <c r="B37" s="47">
        <v>5</v>
      </c>
      <c r="C37" s="173" t="s">
        <v>21</v>
      </c>
      <c r="D37" s="48" t="s">
        <v>20</v>
      </c>
      <c r="E37" s="163">
        <v>265.33</v>
      </c>
      <c r="F37" s="50">
        <f t="shared" si="0"/>
        <v>3980</v>
      </c>
      <c r="G37" s="51">
        <v>15</v>
      </c>
      <c r="H37" s="62"/>
      <c r="I37" s="50"/>
      <c r="J37" s="50"/>
      <c r="K37" s="52"/>
      <c r="L37" s="222">
        <f t="shared" si="1"/>
        <v>3980</v>
      </c>
      <c r="M37" s="53"/>
    </row>
    <row r="38" spans="2:13" ht="30" customHeight="1" thickBot="1" x14ac:dyDescent="0.3">
      <c r="B38" s="40">
        <v>6</v>
      </c>
      <c r="C38" s="183" t="s">
        <v>22</v>
      </c>
      <c r="D38" s="212" t="s">
        <v>23</v>
      </c>
      <c r="E38" s="256">
        <f>5075.2/15</f>
        <v>338.34666666666664</v>
      </c>
      <c r="F38" s="50">
        <f t="shared" si="0"/>
        <v>5075</v>
      </c>
      <c r="G38" s="71">
        <v>15</v>
      </c>
      <c r="H38" s="257">
        <v>6</v>
      </c>
      <c r="I38" s="119">
        <f>ROUND((E38/4)*H38,0)</f>
        <v>508</v>
      </c>
      <c r="J38" s="43"/>
      <c r="K38" s="45"/>
      <c r="L38" s="223">
        <f t="shared" si="1"/>
        <v>5583</v>
      </c>
      <c r="M38" s="46"/>
    </row>
    <row r="39" spans="2:13" ht="30" customHeight="1" thickBot="1" x14ac:dyDescent="0.3">
      <c r="B39" s="17">
        <v>7</v>
      </c>
      <c r="C39" s="184" t="s">
        <v>24</v>
      </c>
      <c r="D39" s="29" t="s">
        <v>25</v>
      </c>
      <c r="E39" s="255">
        <v>319.2</v>
      </c>
      <c r="F39" s="50">
        <f t="shared" si="0"/>
        <v>4788</v>
      </c>
      <c r="G39" s="51">
        <v>15</v>
      </c>
      <c r="H39" s="25">
        <v>6</v>
      </c>
      <c r="I39" s="119">
        <f>ROUND((E39/4)*H39,0)</f>
        <v>479</v>
      </c>
      <c r="J39" s="50"/>
      <c r="K39" s="52"/>
      <c r="L39" s="222">
        <f t="shared" si="1"/>
        <v>5267</v>
      </c>
      <c r="M39" s="3"/>
    </row>
    <row r="40" spans="2:13" ht="21" customHeight="1" thickBot="1" x14ac:dyDescent="0.3">
      <c r="B40" s="17"/>
      <c r="C40" s="184" t="s">
        <v>129</v>
      </c>
      <c r="D40" s="653"/>
      <c r="E40" s="654"/>
      <c r="F40" s="654"/>
      <c r="G40" s="654"/>
      <c r="H40" s="654"/>
      <c r="I40" s="654"/>
      <c r="J40" s="654"/>
      <c r="K40" s="655"/>
      <c r="L40" s="141">
        <f>L34+L35+L37+L38+L39+L36</f>
        <v>29678</v>
      </c>
      <c r="M40" s="3"/>
    </row>
    <row r="41" spans="2:13" ht="21" customHeight="1" x14ac:dyDescent="0.25">
      <c r="B41" s="271"/>
      <c r="C41" s="279"/>
      <c r="D41" s="280"/>
      <c r="E41" s="280"/>
      <c r="F41" s="280"/>
      <c r="G41" s="280"/>
      <c r="H41" s="280"/>
      <c r="I41" s="280"/>
      <c r="J41" s="280"/>
      <c r="K41" s="280"/>
      <c r="L41" s="281"/>
    </row>
    <row r="42" spans="2:13" ht="21" customHeight="1" x14ac:dyDescent="0.25">
      <c r="B42" s="271"/>
      <c r="C42" s="279"/>
      <c r="D42" s="280"/>
      <c r="E42" s="280"/>
      <c r="F42" s="280"/>
      <c r="G42" s="280"/>
      <c r="H42" s="280"/>
      <c r="I42" s="280"/>
      <c r="J42" s="280"/>
      <c r="K42" s="280"/>
      <c r="L42" s="281"/>
    </row>
    <row r="43" spans="2:13" ht="21" customHeight="1" x14ac:dyDescent="0.25">
      <c r="B43" s="271"/>
      <c r="C43" s="279"/>
      <c r="D43" s="280"/>
      <c r="E43" s="280"/>
      <c r="F43" s="280"/>
      <c r="G43" s="280"/>
      <c r="H43" s="280"/>
      <c r="I43" s="280"/>
      <c r="J43" s="280"/>
      <c r="K43" s="280"/>
      <c r="L43" s="281"/>
    </row>
    <row r="44" spans="2:13" ht="21" customHeight="1" x14ac:dyDescent="0.25">
      <c r="B44" s="271"/>
      <c r="C44" s="279"/>
      <c r="D44" s="280"/>
      <c r="E44" s="280"/>
      <c r="F44" s="280"/>
      <c r="G44" s="280"/>
      <c r="H44" s="280"/>
      <c r="I44" s="280"/>
      <c r="J44" s="280"/>
      <c r="K44" s="280"/>
      <c r="L44" s="281"/>
    </row>
    <row r="45" spans="2:13" ht="21" customHeight="1" x14ac:dyDescent="0.25">
      <c r="B45" s="271"/>
      <c r="C45" s="279"/>
      <c r="D45" s="280"/>
      <c r="E45" s="280"/>
      <c r="F45" s="280"/>
      <c r="G45" s="280"/>
      <c r="H45" s="280"/>
      <c r="I45" s="280"/>
      <c r="J45" s="280"/>
      <c r="K45" s="280"/>
      <c r="L45" s="281"/>
    </row>
    <row r="46" spans="2:13" ht="21" customHeight="1" x14ac:dyDescent="0.25">
      <c r="B46" s="271"/>
      <c r="C46" s="279"/>
      <c r="D46" s="280"/>
      <c r="E46" s="280"/>
      <c r="F46" s="280"/>
      <c r="G46" s="280"/>
      <c r="H46" s="280"/>
      <c r="I46" s="280"/>
      <c r="J46" s="280"/>
      <c r="K46" s="280"/>
      <c r="L46" s="281"/>
    </row>
    <row r="47" spans="2:13" ht="15.75" thickBot="1" x14ac:dyDescent="0.3">
      <c r="F47" s="45"/>
    </row>
    <row r="48" spans="2:13" x14ac:dyDescent="0.25">
      <c r="B48" s="600"/>
      <c r="C48" s="601"/>
      <c r="D48" s="606" t="s">
        <v>0</v>
      </c>
      <c r="E48" s="606"/>
      <c r="F48" s="606"/>
      <c r="G48" s="606"/>
      <c r="H48" s="606"/>
      <c r="I48" s="606"/>
      <c r="J48" s="606"/>
      <c r="K48" s="606"/>
      <c r="L48" s="606"/>
      <c r="M48" s="607"/>
    </row>
    <row r="49" spans="2:15" x14ac:dyDescent="0.25">
      <c r="B49" s="602"/>
      <c r="C49" s="603"/>
      <c r="D49" s="608"/>
      <c r="E49" s="608"/>
      <c r="F49" s="608"/>
      <c r="G49" s="608"/>
      <c r="H49" s="608"/>
      <c r="I49" s="608"/>
      <c r="J49" s="608"/>
      <c r="K49" s="608"/>
      <c r="L49" s="608"/>
      <c r="M49" s="609"/>
    </row>
    <row r="50" spans="2:15" x14ac:dyDescent="0.25">
      <c r="B50" s="602"/>
      <c r="C50" s="603"/>
      <c r="D50" s="610" t="str">
        <f>+D5</f>
        <v>PAGO QUINCENAL DEL 01 AL 15 DE FEBRERO DEL 2025</v>
      </c>
      <c r="E50" s="610"/>
      <c r="F50" s="610"/>
      <c r="G50" s="610"/>
      <c r="H50" s="610"/>
      <c r="I50" s="610"/>
      <c r="J50" s="610"/>
      <c r="K50" s="610"/>
      <c r="L50" s="610"/>
      <c r="M50" s="611"/>
    </row>
    <row r="51" spans="2:15" ht="36.75" customHeight="1" thickBot="1" x14ac:dyDescent="0.3">
      <c r="B51" s="604"/>
      <c r="C51" s="605"/>
      <c r="D51" s="598"/>
      <c r="E51" s="598"/>
      <c r="F51" s="598"/>
      <c r="G51" s="598"/>
      <c r="H51" s="598"/>
      <c r="I51" s="598"/>
      <c r="J51" s="598"/>
      <c r="K51" s="598"/>
      <c r="L51" s="598"/>
      <c r="M51" s="599"/>
    </row>
    <row r="52" spans="2:15" x14ac:dyDescent="0.25">
      <c r="B52" s="590" t="s">
        <v>2</v>
      </c>
      <c r="C52" s="591"/>
      <c r="D52" s="594" t="s">
        <v>26</v>
      </c>
      <c r="E52" s="595"/>
      <c r="F52" s="595"/>
      <c r="G52" s="595"/>
      <c r="H52" s="595"/>
      <c r="I52" s="595"/>
      <c r="J52" s="595"/>
      <c r="K52" s="595"/>
      <c r="L52" s="595"/>
      <c r="M52" s="596"/>
    </row>
    <row r="53" spans="2:15" ht="15.75" thickBot="1" x14ac:dyDescent="0.3">
      <c r="B53" s="592"/>
      <c r="C53" s="593"/>
      <c r="D53" s="597"/>
      <c r="E53" s="598"/>
      <c r="F53" s="598"/>
      <c r="G53" s="598"/>
      <c r="H53" s="598"/>
      <c r="I53" s="598"/>
      <c r="J53" s="598"/>
      <c r="K53" s="598"/>
      <c r="L53" s="598"/>
      <c r="M53" s="599"/>
    </row>
    <row r="54" spans="2:15" ht="51.75" thickBot="1" x14ac:dyDescent="0.3">
      <c r="B54" s="176" t="s">
        <v>11</v>
      </c>
      <c r="C54" s="17" t="s">
        <v>4</v>
      </c>
      <c r="D54" s="18" t="s">
        <v>13</v>
      </c>
      <c r="E54" s="21" t="s">
        <v>28</v>
      </c>
      <c r="F54" s="19" t="s">
        <v>5</v>
      </c>
      <c r="G54" s="106" t="s">
        <v>6</v>
      </c>
      <c r="H54" s="6" t="s">
        <v>7</v>
      </c>
      <c r="I54" s="79" t="s">
        <v>89</v>
      </c>
      <c r="J54" s="160" t="s">
        <v>8</v>
      </c>
      <c r="K54" s="161" t="s">
        <v>105</v>
      </c>
      <c r="L54" s="19" t="s">
        <v>9</v>
      </c>
      <c r="M54" s="18" t="s">
        <v>10</v>
      </c>
    </row>
    <row r="55" spans="2:15" ht="30.75" thickBot="1" x14ac:dyDescent="0.3">
      <c r="B55" s="55">
        <v>8</v>
      </c>
      <c r="C55" s="185" t="s">
        <v>27</v>
      </c>
      <c r="D55" s="147" t="s">
        <v>29</v>
      </c>
      <c r="E55" s="258">
        <f>5340.6/15</f>
        <v>356.04</v>
      </c>
      <c r="F55" s="50">
        <f t="shared" ref="F55:F60" si="2">ROUND(E55*G55,0)</f>
        <v>5341</v>
      </c>
      <c r="G55" s="60">
        <v>15</v>
      </c>
      <c r="H55" s="25">
        <v>0</v>
      </c>
      <c r="I55" s="259">
        <f>ROUND((E55/4)*H55,0)</f>
        <v>0</v>
      </c>
      <c r="J55" s="261">
        <v>1</v>
      </c>
      <c r="K55" s="120">
        <f t="shared" ref="K55:K60" si="3">ROUND((E55*2)*J55,0)</f>
        <v>712</v>
      </c>
      <c r="L55" s="219">
        <f t="shared" ref="L55:L60" si="4">F55+I55+K55</f>
        <v>6053</v>
      </c>
      <c r="M55" s="57"/>
      <c r="O55" s="142"/>
    </row>
    <row r="56" spans="2:15" ht="30.75" thickBot="1" x14ac:dyDescent="0.3">
      <c r="B56" s="61">
        <v>9</v>
      </c>
      <c r="C56" s="116" t="s">
        <v>30</v>
      </c>
      <c r="D56" s="76" t="s">
        <v>31</v>
      </c>
      <c r="E56" s="255">
        <f>4077.2/15</f>
        <v>271.81333333333333</v>
      </c>
      <c r="F56" s="559">
        <f t="shared" si="2"/>
        <v>4077</v>
      </c>
      <c r="G56" s="62">
        <v>15</v>
      </c>
      <c r="H56" s="25">
        <v>4</v>
      </c>
      <c r="I56" s="259">
        <f>ROUND((E56/4)*H56,0)</f>
        <v>272</v>
      </c>
      <c r="J56" s="261">
        <v>1</v>
      </c>
      <c r="K56" s="120">
        <f t="shared" si="3"/>
        <v>544</v>
      </c>
      <c r="L56" s="219">
        <f t="shared" si="4"/>
        <v>4893</v>
      </c>
      <c r="M56" s="48"/>
    </row>
    <row r="57" spans="2:15" ht="27.75" customHeight="1" thickBot="1" x14ac:dyDescent="0.3">
      <c r="B57" s="61">
        <v>10</v>
      </c>
      <c r="C57" s="116" t="s">
        <v>34</v>
      </c>
      <c r="D57" s="76" t="s">
        <v>35</v>
      </c>
      <c r="E57" s="255">
        <v>258.93333333333334</v>
      </c>
      <c r="F57" s="50">
        <f t="shared" si="2"/>
        <v>3884</v>
      </c>
      <c r="G57" s="62">
        <v>15</v>
      </c>
      <c r="H57" s="25"/>
      <c r="I57" s="262"/>
      <c r="J57" s="261">
        <v>1</v>
      </c>
      <c r="K57" s="120">
        <f t="shared" si="3"/>
        <v>518</v>
      </c>
      <c r="L57" s="219">
        <f t="shared" si="4"/>
        <v>4402</v>
      </c>
      <c r="M57" s="48"/>
      <c r="O57" s="142"/>
    </row>
    <row r="58" spans="2:15" ht="21.75" customHeight="1" thickBot="1" x14ac:dyDescent="0.3">
      <c r="B58" s="61">
        <v>11</v>
      </c>
      <c r="C58" s="116" t="s">
        <v>165</v>
      </c>
      <c r="D58" s="76" t="s">
        <v>167</v>
      </c>
      <c r="E58" s="255">
        <v>292.95999999999998</v>
      </c>
      <c r="F58" s="50">
        <f t="shared" si="2"/>
        <v>4394</v>
      </c>
      <c r="G58" s="62">
        <v>15</v>
      </c>
      <c r="H58" s="25"/>
      <c r="I58" s="262"/>
      <c r="J58" s="261">
        <v>1</v>
      </c>
      <c r="K58" s="120">
        <f t="shared" si="3"/>
        <v>586</v>
      </c>
      <c r="L58" s="219">
        <f t="shared" si="4"/>
        <v>4980</v>
      </c>
      <c r="M58" s="48"/>
      <c r="O58" s="142"/>
    </row>
    <row r="59" spans="2:15" ht="21.75" customHeight="1" thickBot="1" x14ac:dyDescent="0.3">
      <c r="B59" s="61">
        <v>12</v>
      </c>
      <c r="C59" s="116" t="s">
        <v>166</v>
      </c>
      <c r="D59" s="76" t="s">
        <v>167</v>
      </c>
      <c r="E59" s="255">
        <v>292.95999999999998</v>
      </c>
      <c r="F59" s="50">
        <f t="shared" si="2"/>
        <v>4394</v>
      </c>
      <c r="G59" s="62">
        <v>15</v>
      </c>
      <c r="H59" s="25"/>
      <c r="I59" s="262"/>
      <c r="J59" s="261">
        <v>0</v>
      </c>
      <c r="K59" s="120">
        <f t="shared" si="3"/>
        <v>0</v>
      </c>
      <c r="L59" s="219">
        <f t="shared" si="4"/>
        <v>4394</v>
      </c>
      <c r="M59" s="48"/>
      <c r="O59" s="142"/>
    </row>
    <row r="60" spans="2:15" ht="30.75" thickBot="1" x14ac:dyDescent="0.3">
      <c r="B60" s="61">
        <v>13</v>
      </c>
      <c r="C60" s="162" t="s">
        <v>36</v>
      </c>
      <c r="D60" s="76" t="s">
        <v>35</v>
      </c>
      <c r="E60" s="255">
        <v>258.93333333333334</v>
      </c>
      <c r="F60" s="50">
        <f t="shared" si="2"/>
        <v>3884</v>
      </c>
      <c r="G60" s="62">
        <v>15</v>
      </c>
      <c r="H60" s="25"/>
      <c r="I60" s="262"/>
      <c r="J60" s="261">
        <v>1</v>
      </c>
      <c r="K60" s="120">
        <f t="shared" si="3"/>
        <v>518</v>
      </c>
      <c r="L60" s="219">
        <f t="shared" si="4"/>
        <v>4402</v>
      </c>
      <c r="M60" s="48"/>
    </row>
    <row r="61" spans="2:15" ht="22.5" customHeight="1" thickBot="1" x14ac:dyDescent="0.35">
      <c r="B61" s="95"/>
      <c r="C61" s="98" t="s">
        <v>129</v>
      </c>
      <c r="D61" s="638"/>
      <c r="E61" s="639"/>
      <c r="F61" s="639"/>
      <c r="G61" s="639"/>
      <c r="H61" s="639"/>
      <c r="I61" s="639"/>
      <c r="J61" s="639"/>
      <c r="K61" s="640"/>
      <c r="L61" s="99">
        <f>L55+L56+L57+L60+L58+L59</f>
        <v>29124</v>
      </c>
      <c r="M61" s="3"/>
    </row>
    <row r="62" spans="2:15" ht="22.5" customHeight="1" x14ac:dyDescent="0.3">
      <c r="C62" s="203"/>
      <c r="D62" s="277"/>
      <c r="E62" s="277"/>
      <c r="F62" s="277"/>
      <c r="G62" s="277"/>
      <c r="H62" s="277"/>
      <c r="I62" s="277"/>
      <c r="J62" s="277"/>
      <c r="K62" s="277"/>
      <c r="L62" s="204"/>
    </row>
    <row r="63" spans="2:15" ht="22.5" customHeight="1" x14ac:dyDescent="0.3">
      <c r="C63" s="203"/>
      <c r="D63" s="277"/>
      <c r="E63" s="277"/>
      <c r="F63" s="277"/>
      <c r="G63" s="277"/>
      <c r="H63" s="277"/>
      <c r="I63" s="277"/>
      <c r="J63" s="277"/>
      <c r="K63" s="277"/>
      <c r="L63" s="204"/>
    </row>
    <row r="64" spans="2:15" ht="22.5" customHeight="1" x14ac:dyDescent="0.3">
      <c r="C64" s="203"/>
      <c r="D64" s="277"/>
      <c r="E64" s="277"/>
      <c r="F64" s="277"/>
      <c r="G64" s="277"/>
      <c r="H64" s="277"/>
      <c r="I64" s="277"/>
      <c r="J64" s="277"/>
      <c r="K64" s="277"/>
      <c r="L64" s="204"/>
    </row>
    <row r="65" spans="2:17" ht="22.5" customHeight="1" x14ac:dyDescent="0.3">
      <c r="C65" s="203"/>
      <c r="D65" s="277"/>
      <c r="E65" s="277"/>
      <c r="F65" s="277"/>
      <c r="G65" s="277"/>
      <c r="H65" s="277"/>
      <c r="I65" s="277"/>
      <c r="J65" s="277"/>
      <c r="K65" s="277"/>
      <c r="L65" s="204"/>
    </row>
    <row r="66" spans="2:17" ht="22.5" customHeight="1" x14ac:dyDescent="0.3">
      <c r="C66" s="203"/>
      <c r="D66" s="277"/>
      <c r="E66" s="277"/>
      <c r="F66" s="277"/>
      <c r="G66" s="277"/>
      <c r="H66" s="277"/>
      <c r="I66" s="277"/>
      <c r="J66" s="277"/>
      <c r="K66" s="277"/>
      <c r="L66" s="204"/>
    </row>
    <row r="67" spans="2:17" ht="22.5" customHeight="1" x14ac:dyDescent="0.3">
      <c r="C67" s="203"/>
      <c r="D67" s="277"/>
      <c r="E67" s="277"/>
      <c r="F67" s="277"/>
      <c r="G67" s="277"/>
      <c r="H67" s="277"/>
      <c r="I67" s="277"/>
      <c r="J67" s="277"/>
      <c r="K67" s="277"/>
      <c r="L67" s="204"/>
    </row>
    <row r="68" spans="2:17" ht="22.5" customHeight="1" x14ac:dyDescent="0.3">
      <c r="C68" s="203"/>
      <c r="D68" s="277"/>
      <c r="E68" s="277"/>
      <c r="F68" s="277"/>
      <c r="G68" s="277"/>
      <c r="H68" s="277"/>
      <c r="I68" s="277"/>
      <c r="J68" s="277"/>
      <c r="K68" s="277"/>
      <c r="L68" s="204"/>
    </row>
    <row r="69" spans="2:17" ht="15.75" thickBot="1" x14ac:dyDescent="0.3">
      <c r="F69" s="45"/>
    </row>
    <row r="70" spans="2:17" x14ac:dyDescent="0.25">
      <c r="B70" s="600">
        <f ca="1">B70:M105</f>
        <v>0</v>
      </c>
      <c r="C70" s="601"/>
      <c r="D70" s="606" t="s">
        <v>0</v>
      </c>
      <c r="E70" s="606"/>
      <c r="F70" s="606"/>
      <c r="G70" s="606"/>
      <c r="H70" s="606"/>
      <c r="I70" s="606"/>
      <c r="J70" s="606"/>
      <c r="K70" s="606"/>
      <c r="L70" s="606"/>
      <c r="M70" s="607"/>
    </row>
    <row r="71" spans="2:17" x14ac:dyDescent="0.25">
      <c r="B71" s="602"/>
      <c r="C71" s="603"/>
      <c r="D71" s="608"/>
      <c r="E71" s="608"/>
      <c r="F71" s="608"/>
      <c r="G71" s="608"/>
      <c r="H71" s="608"/>
      <c r="I71" s="608"/>
      <c r="J71" s="608"/>
      <c r="K71" s="608"/>
      <c r="L71" s="608"/>
      <c r="M71" s="609"/>
    </row>
    <row r="72" spans="2:17" x14ac:dyDescent="0.25">
      <c r="B72" s="602"/>
      <c r="C72" s="603"/>
      <c r="D72" s="610" t="str">
        <f>+D5</f>
        <v>PAGO QUINCENAL DEL 01 AL 15 DE FEBRERO DEL 2025</v>
      </c>
      <c r="E72" s="610"/>
      <c r="F72" s="610"/>
      <c r="G72" s="610"/>
      <c r="H72" s="610"/>
      <c r="I72" s="610"/>
      <c r="J72" s="610"/>
      <c r="K72" s="610"/>
      <c r="L72" s="610"/>
      <c r="M72" s="611"/>
    </row>
    <row r="73" spans="2:17" ht="45.75" customHeight="1" thickBot="1" x14ac:dyDescent="0.3">
      <c r="B73" s="604"/>
      <c r="C73" s="605"/>
      <c r="D73" s="598"/>
      <c r="E73" s="598"/>
      <c r="F73" s="598"/>
      <c r="G73" s="598"/>
      <c r="H73" s="598"/>
      <c r="I73" s="598"/>
      <c r="J73" s="598"/>
      <c r="K73" s="598"/>
      <c r="L73" s="598"/>
      <c r="M73" s="599"/>
    </row>
    <row r="74" spans="2:17" x14ac:dyDescent="0.25">
      <c r="B74" s="590" t="s">
        <v>2</v>
      </c>
      <c r="C74" s="591"/>
      <c r="D74" s="594" t="s">
        <v>37</v>
      </c>
      <c r="E74" s="595"/>
      <c r="F74" s="595"/>
      <c r="G74" s="595"/>
      <c r="H74" s="595"/>
      <c r="I74" s="595"/>
      <c r="J74" s="595"/>
      <c r="K74" s="595"/>
      <c r="L74" s="595"/>
      <c r="M74" s="596"/>
    </row>
    <row r="75" spans="2:17" ht="15.75" thickBot="1" x14ac:dyDescent="0.3">
      <c r="B75" s="592"/>
      <c r="C75" s="593"/>
      <c r="D75" s="597"/>
      <c r="E75" s="598"/>
      <c r="F75" s="598"/>
      <c r="G75" s="598"/>
      <c r="H75" s="598"/>
      <c r="I75" s="598"/>
      <c r="J75" s="598"/>
      <c r="K75" s="598"/>
      <c r="L75" s="598"/>
      <c r="M75" s="599"/>
    </row>
    <row r="76" spans="2:17" ht="51.75" thickBot="1" x14ac:dyDescent="0.3">
      <c r="B76" s="175" t="s">
        <v>11</v>
      </c>
      <c r="C76" s="17" t="s">
        <v>4</v>
      </c>
      <c r="D76" s="18" t="s">
        <v>13</v>
      </c>
      <c r="E76" s="21" t="s">
        <v>28</v>
      </c>
      <c r="F76" s="19" t="s">
        <v>5</v>
      </c>
      <c r="G76" s="106" t="s">
        <v>6</v>
      </c>
      <c r="H76" s="6" t="s">
        <v>7</v>
      </c>
      <c r="I76" s="160" t="s">
        <v>89</v>
      </c>
      <c r="J76" s="160" t="s">
        <v>8</v>
      </c>
      <c r="K76" s="161" t="s">
        <v>105</v>
      </c>
      <c r="L76" s="19" t="s">
        <v>9</v>
      </c>
      <c r="M76" s="18" t="s">
        <v>10</v>
      </c>
      <c r="O76">
        <v>1000</v>
      </c>
      <c r="P76">
        <v>300</v>
      </c>
      <c r="Q76">
        <f t="shared" ref="Q76:Q77" si="5">+P76*O76</f>
        <v>300000</v>
      </c>
    </row>
    <row r="77" spans="2:17" ht="30" customHeight="1" thickBot="1" x14ac:dyDescent="0.3">
      <c r="B77" s="18">
        <v>14</v>
      </c>
      <c r="C77" s="217" t="s">
        <v>38</v>
      </c>
      <c r="D77" s="148" t="s">
        <v>42</v>
      </c>
      <c r="E77" s="255">
        <v>319.2</v>
      </c>
      <c r="F77" s="50">
        <f>ROUND(E77*G77,0)</f>
        <v>4788</v>
      </c>
      <c r="G77" s="24">
        <v>15</v>
      </c>
      <c r="H77" s="24"/>
      <c r="I77" s="12"/>
      <c r="J77" s="13"/>
      <c r="K77" s="8"/>
      <c r="L77" s="225">
        <f>F77+I77+K77</f>
        <v>4788</v>
      </c>
      <c r="M77" s="8"/>
      <c r="O77">
        <v>2000</v>
      </c>
      <c r="P77">
        <v>350</v>
      </c>
      <c r="Q77">
        <f t="shared" si="5"/>
        <v>700000</v>
      </c>
    </row>
    <row r="78" spans="2:17" ht="30" customHeight="1" thickBot="1" x14ac:dyDescent="0.3">
      <c r="B78" s="18">
        <v>15</v>
      </c>
      <c r="C78" s="217" t="s">
        <v>150</v>
      </c>
      <c r="D78" s="148" t="s">
        <v>151</v>
      </c>
      <c r="E78" s="255">
        <v>319.2</v>
      </c>
      <c r="F78" s="50">
        <f>ROUND(E78*G78,0)</f>
        <v>4788</v>
      </c>
      <c r="G78" s="24">
        <v>15</v>
      </c>
      <c r="H78" s="24"/>
      <c r="I78" s="12"/>
      <c r="J78" s="13"/>
      <c r="K78" s="8"/>
      <c r="L78" s="225">
        <f>F78+I78+K78</f>
        <v>4788</v>
      </c>
      <c r="M78" s="8"/>
    </row>
    <row r="79" spans="2:17" ht="30" customHeight="1" thickBot="1" x14ac:dyDescent="0.3">
      <c r="B79" s="18">
        <v>16</v>
      </c>
      <c r="C79" s="217" t="s">
        <v>168</v>
      </c>
      <c r="D79" s="148" t="s">
        <v>169</v>
      </c>
      <c r="E79" s="255">
        <v>368.13</v>
      </c>
      <c r="F79" s="50">
        <f>ROUND(E79*G79,0)</f>
        <v>3681</v>
      </c>
      <c r="G79" s="24">
        <v>10</v>
      </c>
      <c r="H79" s="24"/>
      <c r="I79" s="12"/>
      <c r="J79" s="13"/>
      <c r="K79" s="8"/>
      <c r="L79" s="225">
        <f>F79+I79+K79</f>
        <v>3681</v>
      </c>
      <c r="M79" s="8"/>
    </row>
    <row r="80" spans="2:17" ht="30" customHeight="1" thickBot="1" x14ac:dyDescent="0.3">
      <c r="B80" s="63">
        <v>17</v>
      </c>
      <c r="C80" s="103" t="s">
        <v>40</v>
      </c>
      <c r="D80" s="76" t="s">
        <v>43</v>
      </c>
      <c r="E80" s="255">
        <v>448.86666666666667</v>
      </c>
      <c r="F80" s="50">
        <f>ROUND(E80*G80,0)</f>
        <v>6733</v>
      </c>
      <c r="G80" s="62">
        <v>15</v>
      </c>
      <c r="H80" s="62"/>
      <c r="I80" s="50"/>
      <c r="J80" s="57"/>
      <c r="K80" s="48"/>
      <c r="L80" s="222">
        <f>F80+I80+K80</f>
        <v>6733</v>
      </c>
      <c r="M80" s="48"/>
      <c r="O80">
        <v>1000</v>
      </c>
      <c r="P80">
        <v>500</v>
      </c>
      <c r="Q80">
        <f>+P80*O80</f>
        <v>500000</v>
      </c>
    </row>
    <row r="81" spans="2:17" ht="30" customHeight="1" thickBot="1" x14ac:dyDescent="0.3">
      <c r="B81" s="61">
        <v>18</v>
      </c>
      <c r="C81" s="162" t="s">
        <v>152</v>
      </c>
      <c r="D81" s="76" t="s">
        <v>44</v>
      </c>
      <c r="E81" s="255">
        <v>501.33333333333331</v>
      </c>
      <c r="F81" s="50">
        <f>ROUND(E81*G81,0)</f>
        <v>7520</v>
      </c>
      <c r="G81" s="62">
        <v>15</v>
      </c>
      <c r="H81" s="62"/>
      <c r="I81" s="52"/>
      <c r="J81" s="48"/>
      <c r="K81" s="48"/>
      <c r="L81" s="219">
        <f>F81+I81+K81</f>
        <v>7520</v>
      </c>
      <c r="M81" s="48"/>
      <c r="Q81" s="253">
        <f>SUM(Q76:Q80)</f>
        <v>1500000</v>
      </c>
    </row>
    <row r="82" spans="2:17" ht="18" customHeight="1" thickBot="1" x14ac:dyDescent="0.35">
      <c r="B82" s="95"/>
      <c r="C82" s="98" t="s">
        <v>129</v>
      </c>
      <c r="D82" s="638"/>
      <c r="E82" s="639"/>
      <c r="F82" s="639"/>
      <c r="G82" s="639"/>
      <c r="H82" s="639"/>
      <c r="I82" s="639"/>
      <c r="J82" s="639"/>
      <c r="K82" s="640"/>
      <c r="L82" s="99">
        <f>L77+L80+L81+L78+L79</f>
        <v>27510</v>
      </c>
      <c r="M82" s="3"/>
      <c r="Q82" s="253">
        <f>+Q81*0.06</f>
        <v>90000</v>
      </c>
    </row>
    <row r="83" spans="2:17" hidden="1" x14ac:dyDescent="0.25"/>
    <row r="93" spans="2:17" ht="15.75" thickBot="1" x14ac:dyDescent="0.3">
      <c r="Q93" s="253">
        <v>30000</v>
      </c>
    </row>
    <row r="94" spans="2:17" x14ac:dyDescent="0.25">
      <c r="B94" s="600"/>
      <c r="C94" s="601"/>
      <c r="D94" s="606" t="s">
        <v>0</v>
      </c>
      <c r="E94" s="606"/>
      <c r="F94" s="606"/>
      <c r="G94" s="606"/>
      <c r="H94" s="606"/>
      <c r="I94" s="606"/>
      <c r="J94" s="606"/>
      <c r="K94" s="606"/>
      <c r="L94" s="606"/>
      <c r="M94" s="607"/>
      <c r="Q94" s="253">
        <v>6000</v>
      </c>
    </row>
    <row r="95" spans="2:17" x14ac:dyDescent="0.25">
      <c r="B95" s="602"/>
      <c r="C95" s="603"/>
      <c r="D95" s="608"/>
      <c r="E95" s="608"/>
      <c r="F95" s="608"/>
      <c r="G95" s="608"/>
      <c r="H95" s="608"/>
      <c r="I95" s="608"/>
      <c r="J95" s="608"/>
      <c r="K95" s="608"/>
      <c r="L95" s="608"/>
      <c r="M95" s="609"/>
    </row>
    <row r="96" spans="2:17" x14ac:dyDescent="0.25">
      <c r="B96" s="602"/>
      <c r="C96" s="603"/>
      <c r="D96" s="610" t="str">
        <f>+D5</f>
        <v>PAGO QUINCENAL DEL 01 AL 15 DE FEBRERO DEL 2025</v>
      </c>
      <c r="E96" s="610"/>
      <c r="F96" s="610"/>
      <c r="G96" s="610"/>
      <c r="H96" s="610"/>
      <c r="I96" s="610"/>
      <c r="J96" s="610"/>
      <c r="K96" s="610"/>
      <c r="L96" s="610"/>
      <c r="M96" s="611"/>
      <c r="Q96">
        <f>9836.2-7720.2</f>
        <v>2116.0000000000009</v>
      </c>
    </row>
    <row r="97" spans="2:17" ht="48.75" customHeight="1" thickBot="1" x14ac:dyDescent="0.3">
      <c r="B97" s="604"/>
      <c r="C97" s="605"/>
      <c r="D97" s="598"/>
      <c r="E97" s="598"/>
      <c r="F97" s="598"/>
      <c r="G97" s="598"/>
      <c r="H97" s="598"/>
      <c r="I97" s="598"/>
      <c r="J97" s="598"/>
      <c r="K97" s="598"/>
      <c r="L97" s="598"/>
      <c r="M97" s="599"/>
      <c r="Q97">
        <f>+Q96/4</f>
        <v>529.00000000000023</v>
      </c>
    </row>
    <row r="98" spans="2:17" ht="15" customHeight="1" x14ac:dyDescent="0.25">
      <c r="B98" s="636" t="s">
        <v>2</v>
      </c>
      <c r="C98" s="637"/>
      <c r="D98" s="594" t="s">
        <v>45</v>
      </c>
      <c r="E98" s="595"/>
      <c r="F98" s="595"/>
      <c r="G98" s="595"/>
      <c r="H98" s="595"/>
      <c r="I98" s="595"/>
      <c r="J98" s="595"/>
      <c r="K98" s="595"/>
      <c r="L98" s="595"/>
      <c r="M98" s="596"/>
    </row>
    <row r="99" spans="2:17" ht="15.75" customHeight="1" thickBot="1" x14ac:dyDescent="0.3">
      <c r="B99" s="592"/>
      <c r="C99" s="593"/>
      <c r="D99" s="597"/>
      <c r="E99" s="598"/>
      <c r="F99" s="598"/>
      <c r="G99" s="598"/>
      <c r="H99" s="598"/>
      <c r="I99" s="598"/>
      <c r="J99" s="598"/>
      <c r="K99" s="598"/>
      <c r="L99" s="598"/>
      <c r="M99" s="599"/>
      <c r="Q99">
        <f>11524.6-9690.8</f>
        <v>1833.8000000000011</v>
      </c>
    </row>
    <row r="100" spans="2:17" ht="51.75" thickBot="1" x14ac:dyDescent="0.3">
      <c r="B100" s="175" t="s">
        <v>11</v>
      </c>
      <c r="C100" s="17" t="s">
        <v>4</v>
      </c>
      <c r="D100" s="18" t="s">
        <v>13</v>
      </c>
      <c r="E100" s="21" t="s">
        <v>28</v>
      </c>
      <c r="F100" s="19" t="s">
        <v>5</v>
      </c>
      <c r="G100" s="106" t="s">
        <v>6</v>
      </c>
      <c r="H100" s="6" t="s">
        <v>7</v>
      </c>
      <c r="I100" s="79" t="s">
        <v>89</v>
      </c>
      <c r="J100" s="160" t="s">
        <v>8</v>
      </c>
      <c r="K100" s="161" t="s">
        <v>105</v>
      </c>
      <c r="L100" s="19" t="s">
        <v>9</v>
      </c>
      <c r="M100" s="18" t="s">
        <v>10</v>
      </c>
      <c r="Q100">
        <f>+Q99/3</f>
        <v>611.26666666666699</v>
      </c>
    </row>
    <row r="101" spans="2:17" ht="30.75" thickBot="1" x14ac:dyDescent="0.3">
      <c r="B101" s="55">
        <v>19</v>
      </c>
      <c r="C101" s="115" t="s">
        <v>46</v>
      </c>
      <c r="D101" s="147" t="s">
        <v>47</v>
      </c>
      <c r="E101" s="255">
        <v>431.2</v>
      </c>
      <c r="F101" s="50">
        <f>ROUND(E101*G101,0)</f>
        <v>6468</v>
      </c>
      <c r="G101" s="60">
        <v>15</v>
      </c>
      <c r="H101" s="60"/>
      <c r="I101" s="59"/>
      <c r="J101" s="13"/>
      <c r="K101" s="58"/>
      <c r="L101" s="218">
        <f>F101+I101+K101</f>
        <v>6468</v>
      </c>
      <c r="M101" s="57"/>
    </row>
    <row r="102" spans="2:17" ht="30.75" thickBot="1" x14ac:dyDescent="0.3">
      <c r="B102" s="61">
        <v>20</v>
      </c>
      <c r="C102" s="162" t="s">
        <v>48</v>
      </c>
      <c r="D102" s="48" t="s">
        <v>49</v>
      </c>
      <c r="E102" s="255">
        <v>319.2</v>
      </c>
      <c r="F102" s="50">
        <f>ROUND(E102*G102,0)</f>
        <v>4788</v>
      </c>
      <c r="G102" s="62">
        <v>15</v>
      </c>
      <c r="H102" s="25">
        <v>18</v>
      </c>
      <c r="I102" s="119">
        <f>ROUND((E102/4)*H102,0)</f>
        <v>1436</v>
      </c>
      <c r="J102" s="122"/>
      <c r="K102" s="163"/>
      <c r="L102" s="219">
        <f>F102+I102+K102</f>
        <v>6224</v>
      </c>
      <c r="M102" s="48"/>
    </row>
    <row r="103" spans="2:17" ht="30" customHeight="1" thickBot="1" x14ac:dyDescent="0.3">
      <c r="B103" s="61">
        <v>21</v>
      </c>
      <c r="C103" s="162" t="s">
        <v>153</v>
      </c>
      <c r="D103" s="76" t="s">
        <v>154</v>
      </c>
      <c r="E103" s="255">
        <v>319.2</v>
      </c>
      <c r="F103" s="50">
        <f>ROUND(E103*G103,0)</f>
        <v>4788</v>
      </c>
      <c r="G103" s="62">
        <v>15</v>
      </c>
      <c r="H103" s="25">
        <v>18</v>
      </c>
      <c r="I103" s="119">
        <f>ROUND((E103/4)*H103,0)</f>
        <v>1436</v>
      </c>
      <c r="J103" s="122"/>
      <c r="K103" s="163"/>
      <c r="L103" s="219">
        <f>F103+I103+K103</f>
        <v>6224</v>
      </c>
      <c r="M103" s="48"/>
    </row>
    <row r="104" spans="2:17" ht="30.75" thickBot="1" x14ac:dyDescent="0.3">
      <c r="B104" s="61">
        <v>22</v>
      </c>
      <c r="C104" s="162" t="s">
        <v>50</v>
      </c>
      <c r="D104" s="48" t="s">
        <v>49</v>
      </c>
      <c r="E104" s="255">
        <v>266.2</v>
      </c>
      <c r="F104" s="50">
        <f>ROUND(E104*G104,0)</f>
        <v>3993</v>
      </c>
      <c r="G104" s="62">
        <v>15</v>
      </c>
      <c r="H104" s="25">
        <v>18</v>
      </c>
      <c r="I104" s="119">
        <f>ROUND((E104/4)*H104,0)</f>
        <v>1198</v>
      </c>
      <c r="J104" s="50"/>
      <c r="K104" s="163"/>
      <c r="L104" s="219">
        <f>F104+I104+K104</f>
        <v>5191</v>
      </c>
      <c r="M104" s="48"/>
    </row>
    <row r="105" spans="2:17" ht="15.75" customHeight="1" thickBot="1" x14ac:dyDescent="0.3">
      <c r="B105" s="95"/>
      <c r="C105" s="97" t="s">
        <v>129</v>
      </c>
      <c r="D105" s="2"/>
      <c r="E105" s="2"/>
      <c r="F105" s="2"/>
      <c r="G105" s="2"/>
      <c r="H105" s="2"/>
      <c r="I105" s="2"/>
      <c r="J105" s="2"/>
      <c r="K105" s="2"/>
      <c r="L105" s="99">
        <f>L101+L102+L103+L104</f>
        <v>24107</v>
      </c>
      <c r="M105" s="3"/>
    </row>
    <row r="106" spans="2:17" ht="15.75" customHeight="1" x14ac:dyDescent="0.25">
      <c r="C106" s="207"/>
      <c r="L106" s="204"/>
    </row>
    <row r="107" spans="2:17" ht="15.75" customHeight="1" x14ac:dyDescent="0.25">
      <c r="C107" s="207"/>
      <c r="L107" s="204"/>
    </row>
    <row r="108" spans="2:17" ht="15.75" customHeight="1" x14ac:dyDescent="0.25">
      <c r="C108" s="207"/>
      <c r="L108" s="204"/>
    </row>
    <row r="109" spans="2:17" ht="15.75" customHeight="1" x14ac:dyDescent="0.25">
      <c r="C109" s="207"/>
      <c r="L109" s="204"/>
    </row>
    <row r="110" spans="2:17" ht="15.75" customHeight="1" x14ac:dyDescent="0.25">
      <c r="C110" s="207"/>
      <c r="L110" s="204"/>
    </row>
    <row r="111" spans="2:17" ht="15.75" customHeight="1" x14ac:dyDescent="0.25">
      <c r="C111" s="207"/>
      <c r="L111" s="204"/>
    </row>
    <row r="112" spans="2:17" ht="15.75" customHeight="1" x14ac:dyDescent="0.25">
      <c r="C112" s="207"/>
      <c r="L112" s="204"/>
    </row>
    <row r="113" spans="2:13" ht="15.75" customHeight="1" x14ac:dyDescent="0.25">
      <c r="C113" s="207"/>
      <c r="L113" s="204"/>
    </row>
    <row r="114" spans="2:13" ht="15.75" customHeight="1" x14ac:dyDescent="0.25">
      <c r="C114" s="207"/>
      <c r="L114" s="204"/>
    </row>
    <row r="115" spans="2:13" ht="15.75" customHeight="1" x14ac:dyDescent="0.25">
      <c r="C115" s="207"/>
      <c r="L115" s="204"/>
    </row>
    <row r="116" spans="2:13" ht="15.75" customHeight="1" x14ac:dyDescent="0.25">
      <c r="C116" s="207"/>
      <c r="L116" s="204"/>
    </row>
    <row r="117" spans="2:13" ht="15.75" customHeight="1" x14ac:dyDescent="0.25">
      <c r="C117" s="207"/>
      <c r="L117" s="204"/>
    </row>
    <row r="118" spans="2:13" ht="15" customHeight="1" thickBot="1" x14ac:dyDescent="0.3">
      <c r="F118" s="45"/>
    </row>
    <row r="119" spans="2:13" x14ac:dyDescent="0.25">
      <c r="B119" s="600"/>
      <c r="C119" s="601"/>
      <c r="D119" s="606" t="s">
        <v>0</v>
      </c>
      <c r="E119" s="606"/>
      <c r="F119" s="606"/>
      <c r="G119" s="606"/>
      <c r="H119" s="606"/>
      <c r="I119" s="606"/>
      <c r="J119" s="606"/>
      <c r="K119" s="606"/>
      <c r="L119" s="606"/>
      <c r="M119" s="607"/>
    </row>
    <row r="120" spans="2:13" x14ac:dyDescent="0.25">
      <c r="B120" s="602"/>
      <c r="C120" s="603"/>
      <c r="D120" s="608"/>
      <c r="E120" s="608"/>
      <c r="F120" s="608"/>
      <c r="G120" s="608"/>
      <c r="H120" s="608"/>
      <c r="I120" s="608"/>
      <c r="J120" s="608"/>
      <c r="K120" s="608"/>
      <c r="L120" s="608"/>
      <c r="M120" s="609"/>
    </row>
    <row r="121" spans="2:13" x14ac:dyDescent="0.25">
      <c r="B121" s="602"/>
      <c r="C121" s="603"/>
      <c r="D121" s="610" t="str">
        <f>+D5</f>
        <v>PAGO QUINCENAL DEL 01 AL 15 DE FEBRERO DEL 2025</v>
      </c>
      <c r="E121" s="610"/>
      <c r="F121" s="610"/>
      <c r="G121" s="610"/>
      <c r="H121" s="610"/>
      <c r="I121" s="610"/>
      <c r="J121" s="610"/>
      <c r="K121" s="610"/>
      <c r="L121" s="610"/>
      <c r="M121" s="611"/>
    </row>
    <row r="122" spans="2:13" ht="48.75" customHeight="1" thickBot="1" x14ac:dyDescent="0.3">
      <c r="B122" s="604"/>
      <c r="C122" s="605"/>
      <c r="D122" s="598"/>
      <c r="E122" s="598"/>
      <c r="F122" s="598"/>
      <c r="G122" s="598"/>
      <c r="H122" s="598"/>
      <c r="I122" s="598"/>
      <c r="J122" s="598"/>
      <c r="K122" s="598"/>
      <c r="L122" s="598"/>
      <c r="M122" s="599"/>
    </row>
    <row r="123" spans="2:13" ht="15" customHeight="1" x14ac:dyDescent="0.25">
      <c r="B123" s="636" t="s">
        <v>2</v>
      </c>
      <c r="C123" s="637"/>
      <c r="D123" s="594" t="s">
        <v>52</v>
      </c>
      <c r="E123" s="595"/>
      <c r="F123" s="595"/>
      <c r="G123" s="595"/>
      <c r="H123" s="595"/>
      <c r="I123" s="595"/>
      <c r="J123" s="595"/>
      <c r="K123" s="595"/>
      <c r="L123" s="595"/>
      <c r="M123" s="596"/>
    </row>
    <row r="124" spans="2:13" ht="15.75" customHeight="1" thickBot="1" x14ac:dyDescent="0.3">
      <c r="B124" s="592"/>
      <c r="C124" s="593"/>
      <c r="D124" s="597"/>
      <c r="E124" s="598"/>
      <c r="F124" s="598"/>
      <c r="G124" s="598"/>
      <c r="H124" s="598"/>
      <c r="I124" s="598"/>
      <c r="J124" s="598"/>
      <c r="K124" s="598"/>
      <c r="L124" s="598"/>
      <c r="M124" s="599"/>
    </row>
    <row r="125" spans="2:13" ht="51.75" thickBot="1" x14ac:dyDescent="0.3">
      <c r="B125" s="176" t="s">
        <v>11</v>
      </c>
      <c r="C125" s="17" t="s">
        <v>4</v>
      </c>
      <c r="D125" s="18" t="s">
        <v>13</v>
      </c>
      <c r="E125" s="21" t="s">
        <v>28</v>
      </c>
      <c r="F125" s="19" t="s">
        <v>5</v>
      </c>
      <c r="G125" s="106" t="s">
        <v>6</v>
      </c>
      <c r="H125" s="6" t="s">
        <v>7</v>
      </c>
      <c r="I125" s="79" t="s">
        <v>89</v>
      </c>
      <c r="J125" s="160" t="s">
        <v>8</v>
      </c>
      <c r="K125" s="161" t="s">
        <v>105</v>
      </c>
      <c r="L125" s="19" t="s">
        <v>9</v>
      </c>
      <c r="M125" s="18" t="s">
        <v>10</v>
      </c>
    </row>
    <row r="126" spans="2:13" ht="30.75" thickBot="1" x14ac:dyDescent="0.3">
      <c r="B126" s="61">
        <v>23</v>
      </c>
      <c r="C126" s="162" t="s">
        <v>139</v>
      </c>
      <c r="D126" s="29" t="s">
        <v>54</v>
      </c>
      <c r="E126" s="255">
        <v>319.2</v>
      </c>
      <c r="F126" s="255">
        <f>ROUND(E126*G126,0)</f>
        <v>4788</v>
      </c>
      <c r="G126" s="25">
        <v>15</v>
      </c>
      <c r="H126" s="25">
        <v>18</v>
      </c>
      <c r="I126" s="119">
        <f>ROUND((E126/4)*H126,0)</f>
        <v>1436</v>
      </c>
      <c r="J126" s="255"/>
      <c r="K126" s="255"/>
      <c r="L126" s="219">
        <f>F126+I126+K126</f>
        <v>6224</v>
      </c>
      <c r="M126" s="50"/>
    </row>
    <row r="127" spans="2:13" ht="18" customHeight="1" thickBot="1" x14ac:dyDescent="0.3">
      <c r="B127" s="133"/>
      <c r="C127" s="103" t="s">
        <v>129</v>
      </c>
      <c r="D127" s="638"/>
      <c r="E127" s="639"/>
      <c r="F127" s="639"/>
      <c r="G127" s="639"/>
      <c r="H127" s="639"/>
      <c r="I127" s="639"/>
      <c r="J127" s="639"/>
      <c r="K127" s="640"/>
      <c r="L127" s="226">
        <f>L126</f>
        <v>6224</v>
      </c>
      <c r="M127" s="53"/>
    </row>
    <row r="128" spans="2:13" ht="15.75" thickBot="1" x14ac:dyDescent="0.3"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</row>
    <row r="129" spans="2:13" x14ac:dyDescent="0.25">
      <c r="B129" s="612"/>
      <c r="C129" s="613"/>
      <c r="D129" s="618" t="s">
        <v>0</v>
      </c>
      <c r="E129" s="618"/>
      <c r="F129" s="618"/>
      <c r="G129" s="618"/>
      <c r="H129" s="618"/>
      <c r="I129" s="618"/>
      <c r="J129" s="618"/>
      <c r="K129" s="618"/>
      <c r="L129" s="618"/>
      <c r="M129" s="619"/>
    </row>
    <row r="130" spans="2:13" x14ac:dyDescent="0.25">
      <c r="B130" s="614"/>
      <c r="C130" s="615"/>
      <c r="D130" s="620"/>
      <c r="E130" s="620"/>
      <c r="F130" s="620"/>
      <c r="G130" s="620"/>
      <c r="H130" s="620"/>
      <c r="I130" s="620"/>
      <c r="J130" s="620"/>
      <c r="K130" s="620"/>
      <c r="L130" s="620"/>
      <c r="M130" s="621"/>
    </row>
    <row r="131" spans="2:13" x14ac:dyDescent="0.25">
      <c r="B131" s="614"/>
      <c r="C131" s="615"/>
      <c r="D131" s="610" t="str">
        <f>+D5</f>
        <v>PAGO QUINCENAL DEL 01 AL 15 DE FEBRERO DEL 2025</v>
      </c>
      <c r="E131" s="610"/>
      <c r="F131" s="610"/>
      <c r="G131" s="610"/>
      <c r="H131" s="610"/>
      <c r="I131" s="610"/>
      <c r="J131" s="610"/>
      <c r="K131" s="610"/>
      <c r="L131" s="610"/>
      <c r="M131" s="611"/>
    </row>
    <row r="132" spans="2:13" ht="48" customHeight="1" thickBot="1" x14ac:dyDescent="0.3">
      <c r="B132" s="616"/>
      <c r="C132" s="617"/>
      <c r="D132" s="598"/>
      <c r="E132" s="598"/>
      <c r="F132" s="598"/>
      <c r="G132" s="598"/>
      <c r="H132" s="598"/>
      <c r="I132" s="598"/>
      <c r="J132" s="598"/>
      <c r="K132" s="598"/>
      <c r="L132" s="598"/>
      <c r="M132" s="599"/>
    </row>
    <row r="133" spans="2:13" ht="15" customHeight="1" x14ac:dyDescent="0.25">
      <c r="B133" s="656" t="s">
        <v>2</v>
      </c>
      <c r="C133" s="657"/>
      <c r="D133" s="630" t="s">
        <v>55</v>
      </c>
      <c r="E133" s="631"/>
      <c r="F133" s="631"/>
      <c r="G133" s="631"/>
      <c r="H133" s="631"/>
      <c r="I133" s="631"/>
      <c r="J133" s="631"/>
      <c r="K133" s="631"/>
      <c r="L133" s="631"/>
      <c r="M133" s="632"/>
    </row>
    <row r="134" spans="2:13" ht="15.75" customHeight="1" thickBot="1" x14ac:dyDescent="0.3">
      <c r="B134" s="628"/>
      <c r="C134" s="629"/>
      <c r="D134" s="633"/>
      <c r="E134" s="624"/>
      <c r="F134" s="624"/>
      <c r="G134" s="624"/>
      <c r="H134" s="624"/>
      <c r="I134" s="624"/>
      <c r="J134" s="624"/>
      <c r="K134" s="624"/>
      <c r="L134" s="624"/>
      <c r="M134" s="625"/>
    </row>
    <row r="135" spans="2:13" ht="51.75" thickBot="1" x14ac:dyDescent="0.3">
      <c r="B135" s="174" t="s">
        <v>11</v>
      </c>
      <c r="C135" s="47" t="s">
        <v>4</v>
      </c>
      <c r="D135" s="61" t="s">
        <v>13</v>
      </c>
      <c r="E135" s="73" t="s">
        <v>28</v>
      </c>
      <c r="F135" s="74" t="s">
        <v>5</v>
      </c>
      <c r="G135" s="136" t="s">
        <v>6</v>
      </c>
      <c r="H135" s="6" t="s">
        <v>7</v>
      </c>
      <c r="I135" s="79" t="s">
        <v>89</v>
      </c>
      <c r="J135" s="160" t="s">
        <v>8</v>
      </c>
      <c r="K135" s="161" t="s">
        <v>105</v>
      </c>
      <c r="L135" s="74" t="s">
        <v>9</v>
      </c>
      <c r="M135" s="61" t="s">
        <v>10</v>
      </c>
    </row>
    <row r="136" spans="2:13" ht="30.75" thickBot="1" x14ac:dyDescent="0.3">
      <c r="B136" s="61">
        <v>24</v>
      </c>
      <c r="C136" s="162" t="s">
        <v>56</v>
      </c>
      <c r="D136" s="76" t="s">
        <v>57</v>
      </c>
      <c r="E136" s="255">
        <v>319.2</v>
      </c>
      <c r="F136" s="50">
        <f>ROUND(E136*G136,0)</f>
        <v>4788</v>
      </c>
      <c r="G136" s="62">
        <v>15</v>
      </c>
      <c r="H136" s="62"/>
      <c r="I136" s="52"/>
      <c r="J136" s="50"/>
      <c r="K136" s="50"/>
      <c r="L136" s="219">
        <f>F136+I136+K136</f>
        <v>4788</v>
      </c>
      <c r="M136" s="48"/>
    </row>
    <row r="137" spans="2:13" ht="21.75" customHeight="1" thickBot="1" x14ac:dyDescent="0.35">
      <c r="B137" s="133"/>
      <c r="C137" s="134" t="s">
        <v>129</v>
      </c>
      <c r="D137" s="647"/>
      <c r="E137" s="648"/>
      <c r="F137" s="648"/>
      <c r="G137" s="648"/>
      <c r="H137" s="648"/>
      <c r="I137" s="648"/>
      <c r="J137" s="648"/>
      <c r="K137" s="649"/>
      <c r="L137" s="135">
        <f>L136</f>
        <v>4788</v>
      </c>
      <c r="M137" s="53"/>
    </row>
    <row r="138" spans="2:13" ht="27.75" customHeight="1" thickBot="1" x14ac:dyDescent="0.35">
      <c r="B138" s="42"/>
      <c r="C138" s="205"/>
      <c r="D138" s="71"/>
      <c r="E138" s="71"/>
      <c r="F138" s="71"/>
      <c r="G138" s="71"/>
      <c r="H138" s="71"/>
      <c r="I138" s="71"/>
      <c r="J138" s="71"/>
      <c r="K138" s="71"/>
      <c r="L138" s="206"/>
      <c r="M138" s="42"/>
    </row>
    <row r="139" spans="2:13" x14ac:dyDescent="0.25">
      <c r="B139" s="600"/>
      <c r="C139" s="601"/>
      <c r="D139" s="606" t="s">
        <v>0</v>
      </c>
      <c r="E139" s="606"/>
      <c r="F139" s="606"/>
      <c r="G139" s="606"/>
      <c r="H139" s="606"/>
      <c r="I139" s="606"/>
      <c r="J139" s="606"/>
      <c r="K139" s="606"/>
      <c r="L139" s="606"/>
      <c r="M139" s="607"/>
    </row>
    <row r="140" spans="2:13" x14ac:dyDescent="0.25">
      <c r="B140" s="602"/>
      <c r="C140" s="603"/>
      <c r="D140" s="608"/>
      <c r="E140" s="608"/>
      <c r="F140" s="608"/>
      <c r="G140" s="608"/>
      <c r="H140" s="608"/>
      <c r="I140" s="608"/>
      <c r="J140" s="608"/>
      <c r="K140" s="608"/>
      <c r="L140" s="608"/>
      <c r="M140" s="609"/>
    </row>
    <row r="141" spans="2:13" x14ac:dyDescent="0.25">
      <c r="B141" s="602"/>
      <c r="C141" s="603"/>
      <c r="D141" s="610" t="str">
        <f>+D5</f>
        <v>PAGO QUINCENAL DEL 01 AL 15 DE FEBRERO DEL 2025</v>
      </c>
      <c r="E141" s="610"/>
      <c r="F141" s="610"/>
      <c r="G141" s="610"/>
      <c r="H141" s="610"/>
      <c r="I141" s="610"/>
      <c r="J141" s="610"/>
      <c r="K141" s="610"/>
      <c r="L141" s="610"/>
      <c r="M141" s="611"/>
    </row>
    <row r="142" spans="2:13" ht="52.5" customHeight="1" thickBot="1" x14ac:dyDescent="0.3">
      <c r="B142" s="604"/>
      <c r="C142" s="605"/>
      <c r="D142" s="598"/>
      <c r="E142" s="598"/>
      <c r="F142" s="598"/>
      <c r="G142" s="598"/>
      <c r="H142" s="598"/>
      <c r="I142" s="598"/>
      <c r="J142" s="598"/>
      <c r="K142" s="598"/>
      <c r="L142" s="598"/>
      <c r="M142" s="599"/>
    </row>
    <row r="143" spans="2:13" ht="15" customHeight="1" x14ac:dyDescent="0.25">
      <c r="B143" s="636" t="s">
        <v>2</v>
      </c>
      <c r="C143" s="637"/>
      <c r="D143" s="594" t="s">
        <v>142</v>
      </c>
      <c r="E143" s="595"/>
      <c r="F143" s="595"/>
      <c r="G143" s="595"/>
      <c r="H143" s="595"/>
      <c r="I143" s="595"/>
      <c r="J143" s="595"/>
      <c r="K143" s="595"/>
      <c r="L143" s="595"/>
      <c r="M143" s="596"/>
    </row>
    <row r="144" spans="2:13" ht="7.5" customHeight="1" thickBot="1" x14ac:dyDescent="0.3">
      <c r="B144" s="592"/>
      <c r="C144" s="593"/>
      <c r="D144" s="597"/>
      <c r="E144" s="598"/>
      <c r="F144" s="598"/>
      <c r="G144" s="598"/>
      <c r="H144" s="598"/>
      <c r="I144" s="598"/>
      <c r="J144" s="598"/>
      <c r="K144" s="598"/>
      <c r="L144" s="598"/>
      <c r="M144" s="599"/>
    </row>
    <row r="145" spans="2:13" ht="51.75" thickBot="1" x14ac:dyDescent="0.3">
      <c r="B145" s="176" t="s">
        <v>11</v>
      </c>
      <c r="C145" s="17" t="s">
        <v>4</v>
      </c>
      <c r="D145" s="18" t="s">
        <v>13</v>
      </c>
      <c r="E145" s="21" t="s">
        <v>28</v>
      </c>
      <c r="F145" s="19" t="s">
        <v>5</v>
      </c>
      <c r="G145" s="106" t="s">
        <v>6</v>
      </c>
      <c r="H145" s="6" t="s">
        <v>7</v>
      </c>
      <c r="I145" s="79" t="s">
        <v>89</v>
      </c>
      <c r="J145" s="160" t="s">
        <v>8</v>
      </c>
      <c r="K145" s="161" t="s">
        <v>105</v>
      </c>
      <c r="L145" s="19" t="s">
        <v>9</v>
      </c>
      <c r="M145" s="18" t="s">
        <v>10</v>
      </c>
    </row>
    <row r="146" spans="2:13" ht="27" customHeight="1" thickBot="1" x14ac:dyDescent="0.3">
      <c r="B146" s="61">
        <v>39</v>
      </c>
      <c r="C146" s="162" t="s">
        <v>143</v>
      </c>
      <c r="D146" s="76" t="s">
        <v>144</v>
      </c>
      <c r="E146" s="255">
        <f>6732.4/15</f>
        <v>448.82666666666665</v>
      </c>
      <c r="F146" s="50">
        <f>ROUND(E146*G146,0)</f>
        <v>4488</v>
      </c>
      <c r="G146" s="62">
        <v>10</v>
      </c>
      <c r="H146" s="62"/>
      <c r="I146" s="52"/>
      <c r="J146" s="13"/>
      <c r="K146" s="50"/>
      <c r="L146" s="219">
        <f>F146+I146+K146</f>
        <v>4488</v>
      </c>
      <c r="M146" s="48"/>
    </row>
    <row r="147" spans="2:13" ht="28.5" customHeight="1" thickBot="1" x14ac:dyDescent="0.3">
      <c r="B147" s="61">
        <v>40</v>
      </c>
      <c r="C147" s="173" t="s">
        <v>155</v>
      </c>
      <c r="D147" s="76" t="s">
        <v>156</v>
      </c>
      <c r="E147" s="255">
        <v>432.16</v>
      </c>
      <c r="F147" s="50">
        <f>ROUND(E147*G147,0)</f>
        <v>6482</v>
      </c>
      <c r="G147" s="62">
        <v>15</v>
      </c>
      <c r="H147" s="62"/>
      <c r="I147" s="52"/>
      <c r="J147" s="13"/>
      <c r="K147" s="50"/>
      <c r="L147" s="219">
        <f>F147+I147+K147</f>
        <v>6482</v>
      </c>
      <c r="M147" s="48"/>
    </row>
    <row r="148" spans="2:13" ht="26.25" customHeight="1" thickBot="1" x14ac:dyDescent="0.3">
      <c r="B148" s="47"/>
      <c r="C148" s="188" t="s">
        <v>129</v>
      </c>
      <c r="D148" s="227"/>
      <c r="E148" s="52"/>
      <c r="F148" s="52"/>
      <c r="G148" s="51"/>
      <c r="H148" s="51"/>
      <c r="I148" s="52"/>
      <c r="J148" s="14"/>
      <c r="K148" s="52"/>
      <c r="L148" s="141">
        <f>L146+L147</f>
        <v>10970</v>
      </c>
      <c r="M148" s="53"/>
    </row>
    <row r="149" spans="2:13" ht="15.75" thickBot="1" x14ac:dyDescent="0.3"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</row>
    <row r="150" spans="2:13" x14ac:dyDescent="0.25">
      <c r="B150" s="612"/>
      <c r="C150" s="613"/>
      <c r="D150" s="618" t="s">
        <v>0</v>
      </c>
      <c r="E150" s="618"/>
      <c r="F150" s="618"/>
      <c r="G150" s="618"/>
      <c r="H150" s="618"/>
      <c r="I150" s="618"/>
      <c r="J150" s="618"/>
      <c r="K150" s="618"/>
      <c r="L150" s="618"/>
      <c r="M150" s="619"/>
    </row>
    <row r="151" spans="2:13" x14ac:dyDescent="0.25">
      <c r="B151" s="614"/>
      <c r="C151" s="615"/>
      <c r="D151" s="620"/>
      <c r="E151" s="620"/>
      <c r="F151" s="620"/>
      <c r="G151" s="620"/>
      <c r="H151" s="620"/>
      <c r="I151" s="620"/>
      <c r="J151" s="620"/>
      <c r="K151" s="620"/>
      <c r="L151" s="620"/>
      <c r="M151" s="621"/>
    </row>
    <row r="152" spans="2:13" x14ac:dyDescent="0.25">
      <c r="B152" s="614"/>
      <c r="C152" s="615"/>
      <c r="D152" s="610" t="str">
        <f>+D5</f>
        <v>PAGO QUINCENAL DEL 01 AL 15 DE FEBRERO DEL 2025</v>
      </c>
      <c r="E152" s="610"/>
      <c r="F152" s="610"/>
      <c r="G152" s="610"/>
      <c r="H152" s="610"/>
      <c r="I152" s="610"/>
      <c r="J152" s="610"/>
      <c r="K152" s="610"/>
      <c r="L152" s="610"/>
      <c r="M152" s="611"/>
    </row>
    <row r="153" spans="2:13" ht="34.5" customHeight="1" thickBot="1" x14ac:dyDescent="0.3">
      <c r="B153" s="616"/>
      <c r="C153" s="617"/>
      <c r="D153" s="598"/>
      <c r="E153" s="598"/>
      <c r="F153" s="598"/>
      <c r="G153" s="598"/>
      <c r="H153" s="598"/>
      <c r="I153" s="598"/>
      <c r="J153" s="598"/>
      <c r="K153" s="598"/>
      <c r="L153" s="598"/>
      <c r="M153" s="599"/>
    </row>
    <row r="154" spans="2:13" ht="15" customHeight="1" x14ac:dyDescent="0.25">
      <c r="B154" s="656" t="s">
        <v>2</v>
      </c>
      <c r="C154" s="657"/>
      <c r="D154" s="630" t="s">
        <v>60</v>
      </c>
      <c r="E154" s="631"/>
      <c r="F154" s="631"/>
      <c r="G154" s="631"/>
      <c r="H154" s="631"/>
      <c r="I154" s="631"/>
      <c r="J154" s="631"/>
      <c r="K154" s="631"/>
      <c r="L154" s="631"/>
      <c r="M154" s="632"/>
    </row>
    <row r="155" spans="2:13" ht="15.75" customHeight="1" thickBot="1" x14ac:dyDescent="0.3">
      <c r="B155" s="628"/>
      <c r="C155" s="629"/>
      <c r="D155" s="633"/>
      <c r="E155" s="624"/>
      <c r="F155" s="624"/>
      <c r="G155" s="624"/>
      <c r="H155" s="624"/>
      <c r="I155" s="624"/>
      <c r="J155" s="624"/>
      <c r="K155" s="624"/>
      <c r="L155" s="624"/>
      <c r="M155" s="625"/>
    </row>
    <row r="156" spans="2:13" ht="51.75" thickBot="1" x14ac:dyDescent="0.3">
      <c r="B156" s="174" t="s">
        <v>11</v>
      </c>
      <c r="C156" s="47" t="s">
        <v>4</v>
      </c>
      <c r="D156" s="61" t="s">
        <v>13</v>
      </c>
      <c r="E156" s="73" t="s">
        <v>28</v>
      </c>
      <c r="F156" s="74" t="s">
        <v>5</v>
      </c>
      <c r="G156" s="136" t="s">
        <v>6</v>
      </c>
      <c r="H156" s="6" t="s">
        <v>7</v>
      </c>
      <c r="I156" s="79" t="s">
        <v>89</v>
      </c>
      <c r="J156" s="160" t="s">
        <v>8</v>
      </c>
      <c r="K156" s="161" t="s">
        <v>105</v>
      </c>
      <c r="L156" s="74" t="s">
        <v>9</v>
      </c>
      <c r="M156" s="61" t="s">
        <v>10</v>
      </c>
    </row>
    <row r="157" spans="2:13" ht="27" thickBot="1" x14ac:dyDescent="0.3">
      <c r="B157" s="55">
        <v>25</v>
      </c>
      <c r="C157" s="115" t="s">
        <v>61</v>
      </c>
      <c r="D157" s="190" t="s">
        <v>62</v>
      </c>
      <c r="E157" s="255">
        <f>5075/15</f>
        <v>338.33333333333331</v>
      </c>
      <c r="F157" s="50">
        <f>ROUND(E157*G157,0)</f>
        <v>5075</v>
      </c>
      <c r="G157" s="60">
        <v>15</v>
      </c>
      <c r="H157" s="60"/>
      <c r="I157" s="59"/>
      <c r="J157" s="13"/>
      <c r="K157" s="58"/>
      <c r="L157" s="218">
        <f>F157+I157+K157</f>
        <v>5075</v>
      </c>
      <c r="M157" s="57"/>
    </row>
    <row r="158" spans="2:13" ht="30.75" thickBot="1" x14ac:dyDescent="0.3">
      <c r="B158" s="61">
        <v>26</v>
      </c>
      <c r="C158" s="116" t="s">
        <v>140</v>
      </c>
      <c r="D158" s="76" t="s">
        <v>64</v>
      </c>
      <c r="E158" s="255">
        <f>3662.4/15</f>
        <v>244.16</v>
      </c>
      <c r="F158" s="50">
        <f>ROUND(E158*G158,0)</f>
        <v>3662</v>
      </c>
      <c r="G158" s="62">
        <v>15</v>
      </c>
      <c r="H158" s="62"/>
      <c r="I158" s="52"/>
      <c r="J158" s="50"/>
      <c r="K158" s="50"/>
      <c r="L158" s="219">
        <f>F158+I158+K158</f>
        <v>3662</v>
      </c>
      <c r="M158" s="48"/>
    </row>
    <row r="159" spans="2:13" ht="17.25" customHeight="1" thickBot="1" x14ac:dyDescent="0.3">
      <c r="B159" s="47"/>
      <c r="C159" s="103" t="s">
        <v>129</v>
      </c>
      <c r="D159" s="227"/>
      <c r="E159" s="52"/>
      <c r="F159" s="52"/>
      <c r="G159" s="51"/>
      <c r="H159" s="51"/>
      <c r="I159" s="52"/>
      <c r="J159" s="52"/>
      <c r="K159" s="52"/>
      <c r="L159" s="141">
        <f>L157+L158</f>
        <v>8737</v>
      </c>
      <c r="M159" s="53"/>
    </row>
    <row r="160" spans="2:13" ht="15.75" thickBot="1" x14ac:dyDescent="0.3"/>
    <row r="161" spans="2:13" x14ac:dyDescent="0.25">
      <c r="B161" s="600"/>
      <c r="C161" s="601"/>
      <c r="D161" s="606" t="s">
        <v>0</v>
      </c>
      <c r="E161" s="606"/>
      <c r="F161" s="606"/>
      <c r="G161" s="606"/>
      <c r="H161" s="606"/>
      <c r="I161" s="606"/>
      <c r="J161" s="606"/>
      <c r="K161" s="606"/>
      <c r="L161" s="606"/>
      <c r="M161" s="607"/>
    </row>
    <row r="162" spans="2:13" x14ac:dyDescent="0.25">
      <c r="B162" s="602"/>
      <c r="C162" s="603"/>
      <c r="D162" s="608"/>
      <c r="E162" s="608"/>
      <c r="F162" s="608"/>
      <c r="G162" s="608"/>
      <c r="H162" s="608"/>
      <c r="I162" s="608"/>
      <c r="J162" s="608"/>
      <c r="K162" s="608"/>
      <c r="L162" s="608"/>
      <c r="M162" s="609"/>
    </row>
    <row r="163" spans="2:13" x14ac:dyDescent="0.25">
      <c r="B163" s="602"/>
      <c r="C163" s="603"/>
      <c r="D163" s="610" t="str">
        <f>+D5</f>
        <v>PAGO QUINCENAL DEL 01 AL 15 DE FEBRERO DEL 2025</v>
      </c>
      <c r="E163" s="610"/>
      <c r="F163" s="610"/>
      <c r="G163" s="610"/>
      <c r="H163" s="610"/>
      <c r="I163" s="610"/>
      <c r="J163" s="610"/>
      <c r="K163" s="610"/>
      <c r="L163" s="610"/>
      <c r="M163" s="611"/>
    </row>
    <row r="164" spans="2:13" ht="46.5" customHeight="1" thickBot="1" x14ac:dyDescent="0.3">
      <c r="B164" s="604"/>
      <c r="C164" s="605"/>
      <c r="D164" s="598"/>
      <c r="E164" s="598"/>
      <c r="F164" s="598"/>
      <c r="G164" s="598"/>
      <c r="H164" s="598"/>
      <c r="I164" s="598"/>
      <c r="J164" s="598"/>
      <c r="K164" s="598"/>
      <c r="L164" s="598"/>
      <c r="M164" s="599"/>
    </row>
    <row r="165" spans="2:13" ht="15" customHeight="1" x14ac:dyDescent="0.25">
      <c r="B165" s="636" t="s">
        <v>2</v>
      </c>
      <c r="C165" s="637"/>
      <c r="D165" s="594" t="s">
        <v>65</v>
      </c>
      <c r="E165" s="595"/>
      <c r="F165" s="595"/>
      <c r="G165" s="595"/>
      <c r="H165" s="595"/>
      <c r="I165" s="595"/>
      <c r="J165" s="595"/>
      <c r="K165" s="595"/>
      <c r="L165" s="595"/>
      <c r="M165" s="596"/>
    </row>
    <row r="166" spans="2:13" ht="15.75" customHeight="1" thickBot="1" x14ac:dyDescent="0.3">
      <c r="B166" s="592"/>
      <c r="C166" s="593"/>
      <c r="D166" s="597"/>
      <c r="E166" s="598"/>
      <c r="F166" s="598"/>
      <c r="G166" s="598"/>
      <c r="H166" s="598"/>
      <c r="I166" s="598"/>
      <c r="J166" s="598"/>
      <c r="K166" s="598"/>
      <c r="L166" s="598"/>
      <c r="M166" s="599"/>
    </row>
    <row r="167" spans="2:13" ht="51.75" thickBot="1" x14ac:dyDescent="0.3">
      <c r="B167" s="176" t="s">
        <v>11</v>
      </c>
      <c r="C167" s="17" t="s">
        <v>4</v>
      </c>
      <c r="D167" s="18" t="s">
        <v>13</v>
      </c>
      <c r="E167" s="21" t="s">
        <v>28</v>
      </c>
      <c r="F167" s="19" t="s">
        <v>5</v>
      </c>
      <c r="G167" s="106" t="s">
        <v>6</v>
      </c>
      <c r="H167" s="6" t="s">
        <v>7</v>
      </c>
      <c r="I167" s="21" t="s">
        <v>89</v>
      </c>
      <c r="J167" s="96" t="s">
        <v>8</v>
      </c>
      <c r="K167" s="161" t="s">
        <v>105</v>
      </c>
      <c r="L167" s="19" t="s">
        <v>9</v>
      </c>
      <c r="M167" s="18" t="s">
        <v>10</v>
      </c>
    </row>
    <row r="168" spans="2:13" ht="30.75" thickBot="1" x14ac:dyDescent="0.3">
      <c r="B168" s="55">
        <v>27</v>
      </c>
      <c r="C168" s="115" t="s">
        <v>66</v>
      </c>
      <c r="D168" s="147" t="s">
        <v>67</v>
      </c>
      <c r="E168" s="255">
        <v>330.33333333333331</v>
      </c>
      <c r="F168" s="255">
        <f>ROUND(E168*G168,0)</f>
        <v>4955</v>
      </c>
      <c r="G168" s="24">
        <v>15</v>
      </c>
      <c r="H168" s="60"/>
      <c r="I168" s="59"/>
      <c r="J168" s="261">
        <v>1</v>
      </c>
      <c r="K168" s="120">
        <f>ROUND((E168*2)*J168,0)</f>
        <v>661</v>
      </c>
      <c r="L168" s="59">
        <f>F168+I168+K168</f>
        <v>5616</v>
      </c>
      <c r="M168" s="58"/>
    </row>
    <row r="169" spans="2:13" ht="30.75" thickBot="1" x14ac:dyDescent="0.3">
      <c r="B169" s="61">
        <v>28</v>
      </c>
      <c r="C169" s="116" t="s">
        <v>68</v>
      </c>
      <c r="D169" s="76" t="s">
        <v>67</v>
      </c>
      <c r="E169" s="255">
        <v>330.33333333333331</v>
      </c>
      <c r="F169" s="255">
        <f>ROUND(E169*G169,0)</f>
        <v>4955</v>
      </c>
      <c r="G169" s="25">
        <v>15</v>
      </c>
      <c r="H169" s="62"/>
      <c r="I169" s="52"/>
      <c r="J169" s="261">
        <v>1</v>
      </c>
      <c r="K169" s="120">
        <f>ROUND((E169*2)*J169,0)</f>
        <v>661</v>
      </c>
      <c r="L169" s="59">
        <f>F169+I169+K169</f>
        <v>5616</v>
      </c>
      <c r="M169" s="50"/>
    </row>
    <row r="170" spans="2:13" ht="16.5" customHeight="1" thickBot="1" x14ac:dyDescent="0.35">
      <c r="B170" s="133"/>
      <c r="C170" s="134" t="s">
        <v>129</v>
      </c>
      <c r="D170" s="647"/>
      <c r="E170" s="648"/>
      <c r="F170" s="648"/>
      <c r="G170" s="648"/>
      <c r="H170" s="648"/>
      <c r="I170" s="648"/>
      <c r="J170" s="648"/>
      <c r="K170" s="649"/>
      <c r="L170" s="135">
        <f>L168+L169</f>
        <v>11232</v>
      </c>
      <c r="M170" s="244"/>
    </row>
    <row r="171" spans="2:13" ht="24" customHeight="1" thickBot="1" x14ac:dyDescent="0.3">
      <c r="B171" s="42"/>
      <c r="C171" s="42"/>
      <c r="D171" s="42"/>
      <c r="E171" s="42"/>
      <c r="F171" s="254"/>
      <c r="G171" s="42"/>
      <c r="H171" s="42"/>
      <c r="I171" s="42"/>
      <c r="J171" s="42"/>
      <c r="K171" s="42"/>
      <c r="L171" s="42"/>
      <c r="M171" s="42"/>
    </row>
    <row r="172" spans="2:13" x14ac:dyDescent="0.25">
      <c r="B172" s="612"/>
      <c r="C172" s="613"/>
      <c r="D172" s="618" t="s">
        <v>0</v>
      </c>
      <c r="E172" s="618"/>
      <c r="F172" s="618"/>
      <c r="G172" s="618"/>
      <c r="H172" s="618"/>
      <c r="I172" s="618"/>
      <c r="J172" s="618"/>
      <c r="K172" s="618"/>
      <c r="L172" s="618"/>
      <c r="M172" s="619"/>
    </row>
    <row r="173" spans="2:13" x14ac:dyDescent="0.25">
      <c r="B173" s="614"/>
      <c r="C173" s="615"/>
      <c r="D173" s="620"/>
      <c r="E173" s="620"/>
      <c r="F173" s="620"/>
      <c r="G173" s="620"/>
      <c r="H173" s="620"/>
      <c r="I173" s="620"/>
      <c r="J173" s="620"/>
      <c r="K173" s="620"/>
      <c r="L173" s="620"/>
      <c r="M173" s="621"/>
    </row>
    <row r="174" spans="2:13" x14ac:dyDescent="0.25">
      <c r="B174" s="614"/>
      <c r="C174" s="615"/>
      <c r="D174" s="610" t="str">
        <f>+D5</f>
        <v>PAGO QUINCENAL DEL 01 AL 15 DE FEBRERO DEL 2025</v>
      </c>
      <c r="E174" s="610"/>
      <c r="F174" s="610"/>
      <c r="G174" s="610"/>
      <c r="H174" s="610"/>
      <c r="I174" s="610"/>
      <c r="J174" s="610"/>
      <c r="K174" s="610"/>
      <c r="L174" s="610"/>
      <c r="M174" s="611"/>
    </row>
    <row r="175" spans="2:13" ht="37.5" customHeight="1" thickBot="1" x14ac:dyDescent="0.3">
      <c r="B175" s="616"/>
      <c r="C175" s="617"/>
      <c r="D175" s="598"/>
      <c r="E175" s="598"/>
      <c r="F175" s="598"/>
      <c r="G175" s="598"/>
      <c r="H175" s="598"/>
      <c r="I175" s="598"/>
      <c r="J175" s="598"/>
      <c r="K175" s="598"/>
      <c r="L175" s="598"/>
      <c r="M175" s="599"/>
    </row>
    <row r="176" spans="2:13" ht="15" customHeight="1" x14ac:dyDescent="0.25">
      <c r="B176" s="656" t="s">
        <v>2</v>
      </c>
      <c r="C176" s="657"/>
      <c r="D176" s="630" t="s">
        <v>69</v>
      </c>
      <c r="E176" s="631"/>
      <c r="F176" s="631"/>
      <c r="G176" s="631"/>
      <c r="H176" s="631"/>
      <c r="I176" s="631"/>
      <c r="J176" s="631"/>
      <c r="K176" s="631"/>
      <c r="L176" s="631"/>
      <c r="M176" s="632"/>
    </row>
    <row r="177" spans="2:13" ht="15.75" customHeight="1" thickBot="1" x14ac:dyDescent="0.3">
      <c r="B177" s="628"/>
      <c r="C177" s="629"/>
      <c r="D177" s="633"/>
      <c r="E177" s="624"/>
      <c r="F177" s="624"/>
      <c r="G177" s="624"/>
      <c r="H177" s="624"/>
      <c r="I177" s="624"/>
      <c r="J177" s="624"/>
      <c r="K177" s="624"/>
      <c r="L177" s="624"/>
      <c r="M177" s="625"/>
    </row>
    <row r="178" spans="2:13" ht="36.75" customHeight="1" thickBot="1" x14ac:dyDescent="0.3">
      <c r="B178" s="174" t="s">
        <v>11</v>
      </c>
      <c r="C178" s="47" t="s">
        <v>4</v>
      </c>
      <c r="D178" s="61" t="s">
        <v>13</v>
      </c>
      <c r="E178" s="73" t="s">
        <v>28</v>
      </c>
      <c r="F178" s="74" t="s">
        <v>5</v>
      </c>
      <c r="G178" s="136" t="s">
        <v>6</v>
      </c>
      <c r="H178" s="6" t="s">
        <v>7</v>
      </c>
      <c r="I178" s="19" t="s">
        <v>89</v>
      </c>
      <c r="J178" s="106" t="s">
        <v>8</v>
      </c>
      <c r="K178" s="161" t="s">
        <v>105</v>
      </c>
      <c r="L178" s="74" t="s">
        <v>9</v>
      </c>
      <c r="M178" s="61" t="s">
        <v>10</v>
      </c>
    </row>
    <row r="179" spans="2:13" ht="28.5" customHeight="1" thickBot="1" x14ac:dyDescent="0.3">
      <c r="B179" s="264">
        <v>29</v>
      </c>
      <c r="C179" s="265" t="s">
        <v>157</v>
      </c>
      <c r="D179" s="266" t="s">
        <v>87</v>
      </c>
      <c r="E179" s="74">
        <v>319.2</v>
      </c>
      <c r="F179" s="50">
        <f>ROUND(E179*G179,0)</f>
        <v>4788</v>
      </c>
      <c r="G179" s="60">
        <v>15</v>
      </c>
      <c r="H179" s="60"/>
      <c r="I179" s="59"/>
      <c r="J179" s="13"/>
      <c r="K179" s="58"/>
      <c r="L179" s="59">
        <f>F179+I179+K179</f>
        <v>4788</v>
      </c>
      <c r="M179" s="55"/>
    </row>
    <row r="180" spans="2:13" ht="30" customHeight="1" thickBot="1" x14ac:dyDescent="0.3">
      <c r="B180" s="55">
        <v>30</v>
      </c>
      <c r="C180" s="185" t="s">
        <v>148</v>
      </c>
      <c r="D180" s="147" t="s">
        <v>141</v>
      </c>
      <c r="E180" s="258">
        <v>460</v>
      </c>
      <c r="F180" s="50">
        <f>ROUND(E180*G180,0)</f>
        <v>6900</v>
      </c>
      <c r="G180" s="60">
        <v>15</v>
      </c>
      <c r="H180" s="60"/>
      <c r="I180" s="59"/>
      <c r="J180" s="13"/>
      <c r="K180" s="58"/>
      <c r="L180" s="59">
        <f>F180+I180+K180</f>
        <v>6900</v>
      </c>
      <c r="M180" s="57"/>
    </row>
    <row r="181" spans="2:13" ht="17.25" customHeight="1" thickBot="1" x14ac:dyDescent="0.3">
      <c r="B181" s="47"/>
      <c r="C181" s="173" t="s">
        <v>129</v>
      </c>
      <c r="D181" s="650"/>
      <c r="E181" s="651"/>
      <c r="F181" s="651"/>
      <c r="G181" s="651"/>
      <c r="H181" s="651"/>
      <c r="I181" s="651"/>
      <c r="J181" s="651"/>
      <c r="K181" s="652"/>
      <c r="L181" s="141">
        <f>L180+L179</f>
        <v>11688</v>
      </c>
      <c r="M181" s="53"/>
    </row>
    <row r="182" spans="2:13" ht="15.75" thickBot="1" x14ac:dyDescent="0.3"/>
    <row r="183" spans="2:13" x14ac:dyDescent="0.25">
      <c r="B183" s="600"/>
      <c r="C183" s="601"/>
      <c r="D183" s="606" t="s">
        <v>0</v>
      </c>
      <c r="E183" s="606"/>
      <c r="F183" s="606"/>
      <c r="G183" s="606"/>
      <c r="H183" s="606"/>
      <c r="I183" s="606"/>
      <c r="J183" s="606"/>
      <c r="K183" s="606"/>
      <c r="L183" s="606"/>
      <c r="M183" s="607"/>
    </row>
    <row r="184" spans="2:13" x14ac:dyDescent="0.25">
      <c r="B184" s="602"/>
      <c r="C184" s="603"/>
      <c r="D184" s="608"/>
      <c r="E184" s="608"/>
      <c r="F184" s="608"/>
      <c r="G184" s="608"/>
      <c r="H184" s="608"/>
      <c r="I184" s="608"/>
      <c r="J184" s="608"/>
      <c r="K184" s="608"/>
      <c r="L184" s="608"/>
      <c r="M184" s="609"/>
    </row>
    <row r="185" spans="2:13" x14ac:dyDescent="0.25">
      <c r="B185" s="602"/>
      <c r="C185" s="603"/>
      <c r="D185" s="610" t="str">
        <f>+D5</f>
        <v>PAGO QUINCENAL DEL 01 AL 15 DE FEBRERO DEL 2025</v>
      </c>
      <c r="E185" s="610"/>
      <c r="F185" s="610"/>
      <c r="G185" s="610"/>
      <c r="H185" s="610"/>
      <c r="I185" s="610"/>
      <c r="J185" s="610"/>
      <c r="K185" s="610"/>
      <c r="L185" s="610"/>
      <c r="M185" s="611"/>
    </row>
    <row r="186" spans="2:13" ht="45.75" customHeight="1" thickBot="1" x14ac:dyDescent="0.3">
      <c r="B186" s="604"/>
      <c r="C186" s="605"/>
      <c r="D186" s="598"/>
      <c r="E186" s="598"/>
      <c r="F186" s="598"/>
      <c r="G186" s="598"/>
      <c r="H186" s="598"/>
      <c r="I186" s="598"/>
      <c r="J186" s="598"/>
      <c r="K186" s="598"/>
      <c r="L186" s="598"/>
      <c r="M186" s="599"/>
    </row>
    <row r="187" spans="2:13" ht="15" customHeight="1" x14ac:dyDescent="0.25">
      <c r="B187" s="636" t="s">
        <v>2</v>
      </c>
      <c r="C187" s="637"/>
      <c r="D187" s="594" t="s">
        <v>79</v>
      </c>
      <c r="E187" s="595"/>
      <c r="F187" s="595"/>
      <c r="G187" s="595"/>
      <c r="H187" s="595"/>
      <c r="I187" s="595"/>
      <c r="J187" s="595"/>
      <c r="K187" s="595"/>
      <c r="L187" s="595"/>
      <c r="M187" s="596"/>
    </row>
    <row r="188" spans="2:13" ht="15.75" customHeight="1" thickBot="1" x14ac:dyDescent="0.3">
      <c r="B188" s="592"/>
      <c r="C188" s="593"/>
      <c r="D188" s="597"/>
      <c r="E188" s="598"/>
      <c r="F188" s="598"/>
      <c r="G188" s="598"/>
      <c r="H188" s="598"/>
      <c r="I188" s="598"/>
      <c r="J188" s="598"/>
      <c r="K188" s="598"/>
      <c r="L188" s="598"/>
      <c r="M188" s="599"/>
    </row>
    <row r="189" spans="2:13" ht="51.75" thickBot="1" x14ac:dyDescent="0.3">
      <c r="B189" s="176" t="s">
        <v>11</v>
      </c>
      <c r="C189" s="17" t="s">
        <v>4</v>
      </c>
      <c r="D189" s="18" t="s">
        <v>13</v>
      </c>
      <c r="E189" s="21" t="s">
        <v>28</v>
      </c>
      <c r="F189" s="19" t="s">
        <v>5</v>
      </c>
      <c r="G189" s="106" t="s">
        <v>6</v>
      </c>
      <c r="H189" s="6" t="s">
        <v>7</v>
      </c>
      <c r="I189" s="79" t="s">
        <v>89</v>
      </c>
      <c r="J189" s="160" t="s">
        <v>8</v>
      </c>
      <c r="K189" s="161" t="s">
        <v>105</v>
      </c>
      <c r="L189" s="19" t="s">
        <v>9</v>
      </c>
      <c r="M189" s="18" t="s">
        <v>10</v>
      </c>
    </row>
    <row r="190" spans="2:13" ht="30.75" thickBot="1" x14ac:dyDescent="0.3">
      <c r="B190" s="18">
        <v>31</v>
      </c>
      <c r="C190" s="193" t="s">
        <v>75</v>
      </c>
      <c r="D190" s="194" t="s">
        <v>80</v>
      </c>
      <c r="E190" s="255">
        <v>338.4</v>
      </c>
      <c r="F190" s="50">
        <f>ROUND(E190*G190,0)</f>
        <v>5076</v>
      </c>
      <c r="G190" s="62">
        <v>15</v>
      </c>
      <c r="H190" s="62"/>
      <c r="I190" s="52"/>
      <c r="J190" s="13"/>
      <c r="K190" s="50"/>
      <c r="L190" s="219">
        <f>F190+I190+K190</f>
        <v>5076</v>
      </c>
      <c r="M190" s="48"/>
    </row>
    <row r="191" spans="2:13" ht="15" customHeight="1" thickBot="1" x14ac:dyDescent="0.3">
      <c r="B191" s="95"/>
      <c r="C191" s="97" t="s">
        <v>129</v>
      </c>
      <c r="D191" s="638"/>
      <c r="E191" s="639"/>
      <c r="F191" s="639"/>
      <c r="G191" s="639"/>
      <c r="H191" s="639"/>
      <c r="I191" s="639"/>
      <c r="J191" s="639"/>
      <c r="K191" s="640"/>
      <c r="L191" s="99">
        <f>L190</f>
        <v>5076</v>
      </c>
      <c r="M191" s="3"/>
    </row>
    <row r="192" spans="2:13" ht="15.75" thickBot="1" x14ac:dyDescent="0.3"/>
    <row r="193" spans="2:13" x14ac:dyDescent="0.25">
      <c r="B193" s="600"/>
      <c r="C193" s="601"/>
      <c r="D193" s="606" t="s">
        <v>0</v>
      </c>
      <c r="E193" s="606"/>
      <c r="F193" s="606"/>
      <c r="G193" s="606"/>
      <c r="H193" s="606"/>
      <c r="I193" s="606"/>
      <c r="J193" s="606"/>
      <c r="K193" s="606"/>
      <c r="L193" s="606"/>
      <c r="M193" s="607"/>
    </row>
    <row r="194" spans="2:13" x14ac:dyDescent="0.25">
      <c r="B194" s="602"/>
      <c r="C194" s="603"/>
      <c r="D194" s="608"/>
      <c r="E194" s="608"/>
      <c r="F194" s="608"/>
      <c r="G194" s="608"/>
      <c r="H194" s="608"/>
      <c r="I194" s="608"/>
      <c r="J194" s="608"/>
      <c r="K194" s="608"/>
      <c r="L194" s="608"/>
      <c r="M194" s="609"/>
    </row>
    <row r="195" spans="2:13" x14ac:dyDescent="0.25">
      <c r="B195" s="602"/>
      <c r="C195" s="603"/>
      <c r="D195" s="610" t="str">
        <f>+D5</f>
        <v>PAGO QUINCENAL DEL 01 AL 15 DE FEBRERO DEL 2025</v>
      </c>
      <c r="E195" s="610"/>
      <c r="F195" s="610"/>
      <c r="G195" s="610"/>
      <c r="H195" s="610"/>
      <c r="I195" s="610"/>
      <c r="J195" s="610"/>
      <c r="K195" s="610"/>
      <c r="L195" s="610"/>
      <c r="M195" s="611"/>
    </row>
    <row r="196" spans="2:13" ht="49.5" customHeight="1" thickBot="1" x14ac:dyDescent="0.3">
      <c r="B196" s="604"/>
      <c r="C196" s="605"/>
      <c r="D196" s="598"/>
      <c r="E196" s="598"/>
      <c r="F196" s="598"/>
      <c r="G196" s="598"/>
      <c r="H196" s="598"/>
      <c r="I196" s="598"/>
      <c r="J196" s="598"/>
      <c r="K196" s="598"/>
      <c r="L196" s="598"/>
      <c r="M196" s="599"/>
    </row>
    <row r="197" spans="2:13" ht="15" customHeight="1" x14ac:dyDescent="0.25">
      <c r="B197" s="636" t="s">
        <v>2</v>
      </c>
      <c r="C197" s="637"/>
      <c r="D197" s="594" t="s">
        <v>76</v>
      </c>
      <c r="E197" s="595"/>
      <c r="F197" s="595"/>
      <c r="G197" s="595"/>
      <c r="H197" s="595"/>
      <c r="I197" s="595"/>
      <c r="J197" s="595"/>
      <c r="K197" s="595"/>
      <c r="L197" s="595"/>
      <c r="M197" s="596"/>
    </row>
    <row r="198" spans="2:13" ht="15.75" customHeight="1" thickBot="1" x14ac:dyDescent="0.3">
      <c r="B198" s="592"/>
      <c r="C198" s="593"/>
      <c r="D198" s="597"/>
      <c r="E198" s="598"/>
      <c r="F198" s="598"/>
      <c r="G198" s="598"/>
      <c r="H198" s="598"/>
      <c r="I198" s="598"/>
      <c r="J198" s="598"/>
      <c r="K198" s="598"/>
      <c r="L198" s="598"/>
      <c r="M198" s="599"/>
    </row>
    <row r="199" spans="2:13" ht="51.75" thickBot="1" x14ac:dyDescent="0.3">
      <c r="B199" s="176" t="s">
        <v>11</v>
      </c>
      <c r="C199" s="17" t="s">
        <v>4</v>
      </c>
      <c r="D199" s="18" t="s">
        <v>13</v>
      </c>
      <c r="E199" s="21" t="s">
        <v>28</v>
      </c>
      <c r="F199" s="19" t="s">
        <v>5</v>
      </c>
      <c r="G199" s="106" t="s">
        <v>6</v>
      </c>
      <c r="H199" s="6" t="s">
        <v>7</v>
      </c>
      <c r="I199" s="79" t="s">
        <v>89</v>
      </c>
      <c r="J199" s="160" t="s">
        <v>8</v>
      </c>
      <c r="K199" s="161" t="s">
        <v>105</v>
      </c>
      <c r="L199" s="19" t="s">
        <v>9</v>
      </c>
      <c r="M199" s="18" t="s">
        <v>10</v>
      </c>
    </row>
    <row r="200" spans="2:13" ht="30.75" thickBot="1" x14ac:dyDescent="0.3">
      <c r="B200" s="61">
        <v>32</v>
      </c>
      <c r="C200" s="195" t="s">
        <v>77</v>
      </c>
      <c r="D200" s="76" t="s">
        <v>76</v>
      </c>
      <c r="E200" s="255">
        <f>6347.25/15</f>
        <v>423.15</v>
      </c>
      <c r="F200" s="50">
        <f>ROUND(E200*G200,0)</f>
        <v>6347</v>
      </c>
      <c r="G200" s="62">
        <v>15</v>
      </c>
      <c r="H200" s="62"/>
      <c r="I200" s="52"/>
      <c r="J200" s="13"/>
      <c r="K200" s="50"/>
      <c r="L200" s="219">
        <f>F200+I200+K200</f>
        <v>6347</v>
      </c>
      <c r="M200" s="48"/>
    </row>
    <row r="201" spans="2:13" ht="18.75" customHeight="1" thickBot="1" x14ac:dyDescent="0.3">
      <c r="B201" s="95"/>
      <c r="C201" s="97" t="s">
        <v>131</v>
      </c>
      <c r="D201" s="638"/>
      <c r="E201" s="639"/>
      <c r="F201" s="639"/>
      <c r="G201" s="639"/>
      <c r="H201" s="639"/>
      <c r="I201" s="639"/>
      <c r="J201" s="639"/>
      <c r="K201" s="640"/>
      <c r="L201" s="99">
        <f>L200</f>
        <v>6347</v>
      </c>
      <c r="M201" s="3"/>
    </row>
    <row r="202" spans="2:13" ht="32.25" customHeight="1" thickBot="1" x14ac:dyDescent="0.3"/>
    <row r="203" spans="2:13" x14ac:dyDescent="0.25">
      <c r="B203" s="600"/>
      <c r="C203" s="601"/>
      <c r="D203" s="606" t="s">
        <v>0</v>
      </c>
      <c r="E203" s="606"/>
      <c r="F203" s="606"/>
      <c r="G203" s="606"/>
      <c r="H203" s="606"/>
      <c r="I203" s="606"/>
      <c r="J203" s="606"/>
      <c r="K203" s="606"/>
      <c r="L203" s="606"/>
      <c r="M203" s="607"/>
    </row>
    <row r="204" spans="2:13" x14ac:dyDescent="0.25">
      <c r="B204" s="602"/>
      <c r="C204" s="603"/>
      <c r="D204" s="608"/>
      <c r="E204" s="608"/>
      <c r="F204" s="608"/>
      <c r="G204" s="608"/>
      <c r="H204" s="608"/>
      <c r="I204" s="608"/>
      <c r="J204" s="608"/>
      <c r="K204" s="608"/>
      <c r="L204" s="608"/>
      <c r="M204" s="609"/>
    </row>
    <row r="205" spans="2:13" x14ac:dyDescent="0.25">
      <c r="B205" s="602"/>
      <c r="C205" s="603"/>
      <c r="D205" s="610" t="str">
        <f>+D5</f>
        <v>PAGO QUINCENAL DEL 01 AL 15 DE FEBRERO DEL 2025</v>
      </c>
      <c r="E205" s="610"/>
      <c r="F205" s="610"/>
      <c r="G205" s="610"/>
      <c r="H205" s="610"/>
      <c r="I205" s="610"/>
      <c r="J205" s="610"/>
      <c r="K205" s="610"/>
      <c r="L205" s="610"/>
      <c r="M205" s="611"/>
    </row>
    <row r="206" spans="2:13" ht="48.75" customHeight="1" thickBot="1" x14ac:dyDescent="0.3">
      <c r="B206" s="604"/>
      <c r="C206" s="605"/>
      <c r="D206" s="598"/>
      <c r="E206" s="598"/>
      <c r="F206" s="598"/>
      <c r="G206" s="598"/>
      <c r="H206" s="598"/>
      <c r="I206" s="598"/>
      <c r="J206" s="598"/>
      <c r="K206" s="598"/>
      <c r="L206" s="598"/>
      <c r="M206" s="599"/>
    </row>
    <row r="207" spans="2:13" ht="15" customHeight="1" x14ac:dyDescent="0.25">
      <c r="B207" s="636" t="s">
        <v>2</v>
      </c>
      <c r="C207" s="637"/>
      <c r="D207" s="594" t="s">
        <v>78</v>
      </c>
      <c r="E207" s="595"/>
      <c r="F207" s="595"/>
      <c r="G207" s="595"/>
      <c r="H207" s="595"/>
      <c r="I207" s="595"/>
      <c r="J207" s="595"/>
      <c r="K207" s="595"/>
      <c r="L207" s="595"/>
      <c r="M207" s="596"/>
    </row>
    <row r="208" spans="2:13" ht="15.75" customHeight="1" thickBot="1" x14ac:dyDescent="0.3">
      <c r="B208" s="592"/>
      <c r="C208" s="593"/>
      <c r="D208" s="597"/>
      <c r="E208" s="598"/>
      <c r="F208" s="598"/>
      <c r="G208" s="598"/>
      <c r="H208" s="598"/>
      <c r="I208" s="598"/>
      <c r="J208" s="598"/>
      <c r="K208" s="598"/>
      <c r="L208" s="598"/>
      <c r="M208" s="599"/>
    </row>
    <row r="209" spans="2:13" ht="51.75" thickBot="1" x14ac:dyDescent="0.3">
      <c r="B209" s="175" t="s">
        <v>11</v>
      </c>
      <c r="C209" s="17" t="s">
        <v>4</v>
      </c>
      <c r="D209" s="18" t="s">
        <v>13</v>
      </c>
      <c r="E209" s="21" t="s">
        <v>28</v>
      </c>
      <c r="F209" s="19" t="s">
        <v>5</v>
      </c>
      <c r="G209" s="106" t="s">
        <v>6</v>
      </c>
      <c r="H209" s="6" t="s">
        <v>7</v>
      </c>
      <c r="I209" s="79" t="s">
        <v>89</v>
      </c>
      <c r="J209" s="160" t="s">
        <v>8</v>
      </c>
      <c r="K209" s="161" t="s">
        <v>105</v>
      </c>
      <c r="L209" s="19" t="s">
        <v>9</v>
      </c>
      <c r="M209" s="18" t="s">
        <v>10</v>
      </c>
    </row>
    <row r="210" spans="2:13" ht="30.75" thickBot="1" x14ac:dyDescent="0.3">
      <c r="B210" s="18">
        <v>33</v>
      </c>
      <c r="C210" s="196" t="s">
        <v>81</v>
      </c>
      <c r="D210" s="76" t="s">
        <v>82</v>
      </c>
      <c r="E210" s="255">
        <v>319.2</v>
      </c>
      <c r="F210" s="50">
        <f>ROUND(E210*G210,0)</f>
        <v>4788</v>
      </c>
      <c r="G210" s="62">
        <v>15</v>
      </c>
      <c r="H210" s="62"/>
      <c r="I210" s="49"/>
      <c r="J210" s="50"/>
      <c r="K210" s="48"/>
      <c r="L210" s="219">
        <f>F210+I210+K210</f>
        <v>4788</v>
      </c>
      <c r="M210" s="48"/>
    </row>
    <row r="211" spans="2:13" ht="16.5" customHeight="1" thickBot="1" x14ac:dyDescent="0.3">
      <c r="B211" s="95"/>
      <c r="C211" s="97" t="s">
        <v>129</v>
      </c>
      <c r="D211" s="638"/>
      <c r="E211" s="639"/>
      <c r="F211" s="639"/>
      <c r="G211" s="639"/>
      <c r="H211" s="639"/>
      <c r="I211" s="639"/>
      <c r="J211" s="639"/>
      <c r="K211" s="640"/>
      <c r="L211" s="99">
        <f>L210</f>
        <v>4788</v>
      </c>
      <c r="M211" s="3"/>
    </row>
    <row r="212" spans="2:13" ht="15.75" thickBot="1" x14ac:dyDescent="0.3"/>
    <row r="213" spans="2:13" x14ac:dyDescent="0.25">
      <c r="B213" s="600"/>
      <c r="C213" s="601"/>
      <c r="D213" s="606" t="s">
        <v>0</v>
      </c>
      <c r="E213" s="606"/>
      <c r="F213" s="606"/>
      <c r="G213" s="606"/>
      <c r="H213" s="606"/>
      <c r="I213" s="606"/>
      <c r="J213" s="606"/>
      <c r="K213" s="606"/>
      <c r="L213" s="606"/>
      <c r="M213" s="607"/>
    </row>
    <row r="214" spans="2:13" x14ac:dyDescent="0.25">
      <c r="B214" s="602"/>
      <c r="C214" s="603"/>
      <c r="D214" s="608"/>
      <c r="E214" s="608"/>
      <c r="F214" s="608"/>
      <c r="G214" s="608"/>
      <c r="H214" s="608"/>
      <c r="I214" s="608"/>
      <c r="J214" s="608"/>
      <c r="K214" s="608"/>
      <c r="L214" s="608"/>
      <c r="M214" s="609"/>
    </row>
    <row r="215" spans="2:13" x14ac:dyDescent="0.25">
      <c r="B215" s="602"/>
      <c r="C215" s="603"/>
      <c r="D215" s="610" t="str">
        <f>+D5</f>
        <v>PAGO QUINCENAL DEL 01 AL 15 DE FEBRERO DEL 2025</v>
      </c>
      <c r="E215" s="610"/>
      <c r="F215" s="610"/>
      <c r="G215" s="610"/>
      <c r="H215" s="610"/>
      <c r="I215" s="610"/>
      <c r="J215" s="610"/>
      <c r="K215" s="610"/>
      <c r="L215" s="610"/>
      <c r="M215" s="611"/>
    </row>
    <row r="216" spans="2:13" ht="54.75" customHeight="1" thickBot="1" x14ac:dyDescent="0.3">
      <c r="B216" s="604"/>
      <c r="C216" s="605"/>
      <c r="D216" s="598"/>
      <c r="E216" s="598"/>
      <c r="F216" s="598"/>
      <c r="G216" s="598"/>
      <c r="H216" s="598"/>
      <c r="I216" s="598"/>
      <c r="J216" s="598"/>
      <c r="K216" s="598"/>
      <c r="L216" s="598"/>
      <c r="M216" s="599"/>
    </row>
    <row r="217" spans="2:13" ht="15" customHeight="1" x14ac:dyDescent="0.25">
      <c r="B217" s="636" t="s">
        <v>2</v>
      </c>
      <c r="C217" s="637"/>
      <c r="D217" s="594" t="s">
        <v>145</v>
      </c>
      <c r="E217" s="595"/>
      <c r="F217" s="595"/>
      <c r="G217" s="595"/>
      <c r="H217" s="595"/>
      <c r="I217" s="595"/>
      <c r="J217" s="595"/>
      <c r="K217" s="595"/>
      <c r="L217" s="595"/>
      <c r="M217" s="596"/>
    </row>
    <row r="218" spans="2:13" ht="15.75" customHeight="1" thickBot="1" x14ac:dyDescent="0.3">
      <c r="B218" s="592"/>
      <c r="C218" s="593"/>
      <c r="D218" s="597"/>
      <c r="E218" s="598"/>
      <c r="F218" s="598"/>
      <c r="G218" s="598"/>
      <c r="H218" s="598"/>
      <c r="I218" s="598"/>
      <c r="J218" s="598"/>
      <c r="K218" s="598"/>
      <c r="L218" s="598"/>
      <c r="M218" s="599"/>
    </row>
    <row r="219" spans="2:13" ht="51.75" thickBot="1" x14ac:dyDescent="0.3">
      <c r="B219" s="175" t="s">
        <v>11</v>
      </c>
      <c r="C219" s="17" t="s">
        <v>4</v>
      </c>
      <c r="D219" s="18" t="s">
        <v>13</v>
      </c>
      <c r="E219" s="21" t="s">
        <v>28</v>
      </c>
      <c r="F219" s="19" t="s">
        <v>5</v>
      </c>
      <c r="G219" s="106" t="s">
        <v>6</v>
      </c>
      <c r="H219" s="77" t="s">
        <v>7</v>
      </c>
      <c r="I219" s="79" t="s">
        <v>89</v>
      </c>
      <c r="J219" s="160" t="s">
        <v>8</v>
      </c>
      <c r="K219" s="161" t="s">
        <v>105</v>
      </c>
      <c r="L219" s="19" t="s">
        <v>9</v>
      </c>
      <c r="M219" s="18" t="s">
        <v>10</v>
      </c>
    </row>
    <row r="220" spans="2:13" ht="30.75" thickBot="1" x14ac:dyDescent="0.3">
      <c r="B220" s="61">
        <v>38</v>
      </c>
      <c r="C220" s="251" t="s">
        <v>146</v>
      </c>
      <c r="D220" s="76" t="s">
        <v>147</v>
      </c>
      <c r="E220" s="255">
        <v>271.86666666666667</v>
      </c>
      <c r="F220" s="50">
        <f>ROUND(E220*G220,0)</f>
        <v>4078</v>
      </c>
      <c r="G220" s="62">
        <v>15</v>
      </c>
      <c r="H220" s="62"/>
      <c r="I220" s="179"/>
      <c r="J220" s="198"/>
      <c r="K220" s="178"/>
      <c r="L220" s="239">
        <f>F220+I220+K220</f>
        <v>4078</v>
      </c>
      <c r="M220" s="48"/>
    </row>
    <row r="221" spans="2:13" ht="14.25" customHeight="1" thickBot="1" x14ac:dyDescent="0.3">
      <c r="B221" s="47"/>
      <c r="C221" s="242" t="s">
        <v>129</v>
      </c>
      <c r="D221" s="641"/>
      <c r="E221" s="642"/>
      <c r="F221" s="642"/>
      <c r="G221" s="642"/>
      <c r="H221" s="642"/>
      <c r="I221" s="642"/>
      <c r="J221" s="642"/>
      <c r="K221" s="643"/>
      <c r="L221" s="275">
        <f>L220</f>
        <v>4078</v>
      </c>
      <c r="M221" s="53"/>
    </row>
    <row r="222" spans="2:13" ht="47.25" customHeight="1" thickBot="1" x14ac:dyDescent="0.35">
      <c r="C222" s="203"/>
      <c r="L222" s="39"/>
    </row>
    <row r="223" spans="2:13" x14ac:dyDescent="0.25">
      <c r="B223" s="600"/>
      <c r="C223" s="601"/>
      <c r="D223" s="606" t="s">
        <v>0</v>
      </c>
      <c r="E223" s="606"/>
      <c r="F223" s="606"/>
      <c r="G223" s="606"/>
      <c r="H223" s="606"/>
      <c r="I223" s="606"/>
      <c r="J223" s="606"/>
      <c r="K223" s="606"/>
      <c r="L223" s="606"/>
      <c r="M223" s="607"/>
    </row>
    <row r="224" spans="2:13" x14ac:dyDescent="0.25">
      <c r="B224" s="602"/>
      <c r="C224" s="603"/>
      <c r="D224" s="608"/>
      <c r="E224" s="608"/>
      <c r="F224" s="608"/>
      <c r="G224" s="608"/>
      <c r="H224" s="608"/>
      <c r="I224" s="608"/>
      <c r="J224" s="608"/>
      <c r="K224" s="608"/>
      <c r="L224" s="608"/>
      <c r="M224" s="609"/>
    </row>
    <row r="225" spans="2:13" ht="23.25" customHeight="1" x14ac:dyDescent="0.25">
      <c r="B225" s="602"/>
      <c r="C225" s="603"/>
      <c r="D225" s="610" t="str">
        <f>+D5</f>
        <v>PAGO QUINCENAL DEL 01 AL 15 DE FEBRERO DEL 2025</v>
      </c>
      <c r="E225" s="610"/>
      <c r="F225" s="610"/>
      <c r="G225" s="610"/>
      <c r="H225" s="610"/>
      <c r="I225" s="610"/>
      <c r="J225" s="610"/>
      <c r="K225" s="610"/>
      <c r="L225" s="610"/>
      <c r="M225" s="611"/>
    </row>
    <row r="226" spans="2:13" ht="48" customHeight="1" thickBot="1" x14ac:dyDescent="0.3">
      <c r="B226" s="604"/>
      <c r="C226" s="605"/>
      <c r="D226" s="598"/>
      <c r="E226" s="598"/>
      <c r="F226" s="598"/>
      <c r="G226" s="598"/>
      <c r="H226" s="598"/>
      <c r="I226" s="598"/>
      <c r="J226" s="598"/>
      <c r="K226" s="598"/>
      <c r="L226" s="598"/>
      <c r="M226" s="599"/>
    </row>
    <row r="227" spans="2:13" ht="15" customHeight="1" x14ac:dyDescent="0.25">
      <c r="B227" s="636" t="s">
        <v>2</v>
      </c>
      <c r="C227" s="637"/>
      <c r="D227" s="594" t="s">
        <v>92</v>
      </c>
      <c r="E227" s="595"/>
      <c r="F227" s="595"/>
      <c r="G227" s="595"/>
      <c r="H227" s="595"/>
      <c r="I227" s="595"/>
      <c r="J227" s="595"/>
      <c r="K227" s="595"/>
      <c r="L227" s="595"/>
      <c r="M227" s="596"/>
    </row>
    <row r="228" spans="2:13" ht="15.75" customHeight="1" thickBot="1" x14ac:dyDescent="0.3">
      <c r="B228" s="592"/>
      <c r="C228" s="593"/>
      <c r="D228" s="597"/>
      <c r="E228" s="598"/>
      <c r="F228" s="598"/>
      <c r="G228" s="598"/>
      <c r="H228" s="598"/>
      <c r="I228" s="598"/>
      <c r="J228" s="598"/>
      <c r="K228" s="598"/>
      <c r="L228" s="598"/>
      <c r="M228" s="599"/>
    </row>
    <row r="229" spans="2:13" ht="51.75" thickBot="1" x14ac:dyDescent="0.3">
      <c r="B229" s="175" t="s">
        <v>11</v>
      </c>
      <c r="C229" s="17" t="s">
        <v>4</v>
      </c>
      <c r="D229" s="18" t="s">
        <v>13</v>
      </c>
      <c r="E229" s="21" t="s">
        <v>28</v>
      </c>
      <c r="F229" s="19" t="s">
        <v>5</v>
      </c>
      <c r="G229" s="106" t="s">
        <v>6</v>
      </c>
      <c r="H229" s="77" t="s">
        <v>7</v>
      </c>
      <c r="I229" s="79" t="s">
        <v>89</v>
      </c>
      <c r="J229" s="160" t="s">
        <v>8</v>
      </c>
      <c r="K229" s="161" t="s">
        <v>105</v>
      </c>
      <c r="L229" s="19" t="s">
        <v>9</v>
      </c>
      <c r="M229" s="18" t="s">
        <v>10</v>
      </c>
    </row>
    <row r="230" spans="2:13" ht="30" customHeight="1" thickBot="1" x14ac:dyDescent="0.3">
      <c r="B230" s="18">
        <v>34</v>
      </c>
      <c r="C230" s="196" t="s">
        <v>95</v>
      </c>
      <c r="D230" s="194" t="s">
        <v>97</v>
      </c>
      <c r="E230" s="255">
        <v>514.66666666666663</v>
      </c>
      <c r="F230" s="50">
        <f>ROUND(E230*G230,0)</f>
        <v>7720</v>
      </c>
      <c r="G230" s="25">
        <v>15</v>
      </c>
      <c r="H230" s="25">
        <v>0</v>
      </c>
      <c r="I230" s="119">
        <f>ROUND((E230/4)*H230,0)</f>
        <v>0</v>
      </c>
      <c r="J230" s="13"/>
      <c r="K230" s="13"/>
      <c r="L230" s="249">
        <f>F230+I230+K230</f>
        <v>7720</v>
      </c>
      <c r="M230" s="1"/>
    </row>
    <row r="231" spans="2:13" ht="18" customHeight="1" thickBot="1" x14ac:dyDescent="0.3">
      <c r="B231" s="17"/>
      <c r="C231" s="247" t="s">
        <v>129</v>
      </c>
      <c r="D231" s="644"/>
      <c r="E231" s="645"/>
      <c r="F231" s="645"/>
      <c r="G231" s="645"/>
      <c r="H231" s="645"/>
      <c r="I231" s="645"/>
      <c r="J231" s="645"/>
      <c r="K231" s="646"/>
      <c r="L231" s="238">
        <f>L230</f>
        <v>7720</v>
      </c>
      <c r="M231" s="3"/>
    </row>
    <row r="232" spans="2:13" ht="36.75" customHeight="1" thickBot="1" x14ac:dyDescent="0.3"/>
    <row r="233" spans="2:13" x14ac:dyDescent="0.25">
      <c r="B233" s="600"/>
      <c r="C233" s="601"/>
      <c r="D233" s="606" t="s">
        <v>0</v>
      </c>
      <c r="E233" s="606"/>
      <c r="F233" s="606"/>
      <c r="G233" s="606"/>
      <c r="H233" s="606"/>
      <c r="I233" s="606"/>
      <c r="J233" s="606"/>
      <c r="K233" s="606"/>
      <c r="L233" s="606"/>
      <c r="M233" s="607"/>
    </row>
    <row r="234" spans="2:13" x14ac:dyDescent="0.25">
      <c r="B234" s="602"/>
      <c r="C234" s="603"/>
      <c r="D234" s="608"/>
      <c r="E234" s="608"/>
      <c r="F234" s="608"/>
      <c r="G234" s="608"/>
      <c r="H234" s="608"/>
      <c r="I234" s="608"/>
      <c r="J234" s="608"/>
      <c r="K234" s="608"/>
      <c r="L234" s="608"/>
      <c r="M234" s="609"/>
    </row>
    <row r="235" spans="2:13" x14ac:dyDescent="0.25">
      <c r="B235" s="602"/>
      <c r="C235" s="603"/>
      <c r="D235" s="610" t="str">
        <f>+D5</f>
        <v>PAGO QUINCENAL DEL 01 AL 15 DE FEBRERO DEL 2025</v>
      </c>
      <c r="E235" s="610"/>
      <c r="F235" s="610"/>
      <c r="G235" s="610"/>
      <c r="H235" s="610"/>
      <c r="I235" s="610"/>
      <c r="J235" s="610"/>
      <c r="K235" s="610"/>
      <c r="L235" s="610"/>
      <c r="M235" s="611"/>
    </row>
    <row r="236" spans="2:13" ht="48" customHeight="1" thickBot="1" x14ac:dyDescent="0.3">
      <c r="B236" s="604"/>
      <c r="C236" s="605"/>
      <c r="D236" s="598"/>
      <c r="E236" s="598"/>
      <c r="F236" s="598"/>
      <c r="G236" s="598"/>
      <c r="H236" s="598"/>
      <c r="I236" s="598"/>
      <c r="J236" s="598"/>
      <c r="K236" s="598"/>
      <c r="L236" s="598"/>
      <c r="M236" s="599"/>
    </row>
    <row r="237" spans="2:13" ht="15" customHeight="1" x14ac:dyDescent="0.25">
      <c r="B237" s="636" t="s">
        <v>2</v>
      </c>
      <c r="C237" s="637"/>
      <c r="D237" s="594" t="s">
        <v>115</v>
      </c>
      <c r="E237" s="595"/>
      <c r="F237" s="595"/>
      <c r="G237" s="595"/>
      <c r="H237" s="595"/>
      <c r="I237" s="595"/>
      <c r="J237" s="595"/>
      <c r="K237" s="595"/>
      <c r="L237" s="595"/>
      <c r="M237" s="596"/>
    </row>
    <row r="238" spans="2:13" ht="6.75" customHeight="1" thickBot="1" x14ac:dyDescent="0.3">
      <c r="B238" s="592"/>
      <c r="C238" s="593"/>
      <c r="D238" s="597"/>
      <c r="E238" s="598"/>
      <c r="F238" s="598"/>
      <c r="G238" s="598"/>
      <c r="H238" s="598"/>
      <c r="I238" s="598"/>
      <c r="J238" s="598"/>
      <c r="K238" s="598"/>
      <c r="L238" s="598"/>
      <c r="M238" s="599"/>
    </row>
    <row r="239" spans="2:13" ht="51.75" thickBot="1" x14ac:dyDescent="0.3">
      <c r="B239" s="176" t="s">
        <v>11</v>
      </c>
      <c r="C239" s="17" t="s">
        <v>4</v>
      </c>
      <c r="D239" s="18" t="s">
        <v>13</v>
      </c>
      <c r="E239" s="143" t="s">
        <v>28</v>
      </c>
      <c r="F239" s="19" t="s">
        <v>5</v>
      </c>
      <c r="G239" s="106" t="s">
        <v>6</v>
      </c>
      <c r="H239" s="77" t="s">
        <v>7</v>
      </c>
      <c r="I239" s="77" t="s">
        <v>89</v>
      </c>
      <c r="J239" s="160" t="s">
        <v>8</v>
      </c>
      <c r="K239" s="161" t="s">
        <v>105</v>
      </c>
      <c r="L239" s="19" t="s">
        <v>9</v>
      </c>
      <c r="M239" s="18" t="s">
        <v>10</v>
      </c>
    </row>
    <row r="240" spans="2:13" ht="27" thickBot="1" x14ac:dyDescent="0.3">
      <c r="B240" s="17">
        <v>35</v>
      </c>
      <c r="C240" s="97" t="s">
        <v>116</v>
      </c>
      <c r="D240" s="200" t="s">
        <v>117</v>
      </c>
      <c r="E240" s="255">
        <v>284.33333333333331</v>
      </c>
      <c r="F240" s="50">
        <f>ROUND(E240*G240,0)</f>
        <v>4265</v>
      </c>
      <c r="G240" s="25">
        <v>15</v>
      </c>
      <c r="H240" s="214"/>
      <c r="I240" s="13"/>
      <c r="J240" s="13"/>
      <c r="K240" s="13"/>
      <c r="L240" s="263">
        <f>F240+I240+K240</f>
        <v>4265</v>
      </c>
      <c r="M240" s="3"/>
    </row>
    <row r="241" spans="2:13" ht="19.5" customHeight="1" thickBot="1" x14ac:dyDescent="0.3">
      <c r="B241" s="95"/>
      <c r="C241" s="97" t="s">
        <v>129</v>
      </c>
      <c r="D241" s="638"/>
      <c r="E241" s="639"/>
      <c r="F241" s="639"/>
      <c r="G241" s="639"/>
      <c r="H241" s="639"/>
      <c r="I241" s="639"/>
      <c r="J241" s="639"/>
      <c r="K241" s="640"/>
      <c r="L241" s="267">
        <f>L240</f>
        <v>4265</v>
      </c>
      <c r="M241" s="3"/>
    </row>
    <row r="242" spans="2:13" ht="15.75" thickBot="1" x14ac:dyDescent="0.3"/>
    <row r="243" spans="2:13" ht="27.75" customHeight="1" x14ac:dyDescent="0.25">
      <c r="B243" s="600"/>
      <c r="C243" s="601"/>
      <c r="D243" s="606" t="s">
        <v>0</v>
      </c>
      <c r="E243" s="606"/>
      <c r="F243" s="606"/>
      <c r="G243" s="606"/>
      <c r="H243" s="606"/>
      <c r="I243" s="606"/>
      <c r="J243" s="606"/>
      <c r="K243" s="606"/>
      <c r="L243" s="606"/>
      <c r="M243" s="607"/>
    </row>
    <row r="244" spans="2:13" x14ac:dyDescent="0.25">
      <c r="B244" s="602"/>
      <c r="C244" s="603"/>
      <c r="D244" s="608"/>
      <c r="E244" s="608"/>
      <c r="F244" s="608"/>
      <c r="G244" s="608"/>
      <c r="H244" s="608"/>
      <c r="I244" s="608"/>
      <c r="J244" s="608"/>
      <c r="K244" s="608"/>
      <c r="L244" s="608"/>
      <c r="M244" s="609"/>
    </row>
    <row r="245" spans="2:13" x14ac:dyDescent="0.25">
      <c r="B245" s="602"/>
      <c r="C245" s="603"/>
      <c r="D245" s="610" t="str">
        <f>+D5</f>
        <v>PAGO QUINCENAL DEL 01 AL 15 DE FEBRERO DEL 2025</v>
      </c>
      <c r="E245" s="610"/>
      <c r="F245" s="610"/>
      <c r="G245" s="610"/>
      <c r="H245" s="610"/>
      <c r="I245" s="610"/>
      <c r="J245" s="610"/>
      <c r="K245" s="610"/>
      <c r="L245" s="610"/>
      <c r="M245" s="611"/>
    </row>
    <row r="246" spans="2:13" ht="49.5" customHeight="1" thickBot="1" x14ac:dyDescent="0.3">
      <c r="B246" s="604"/>
      <c r="C246" s="605"/>
      <c r="D246" s="598"/>
      <c r="E246" s="598"/>
      <c r="F246" s="598"/>
      <c r="G246" s="598"/>
      <c r="H246" s="598"/>
      <c r="I246" s="598"/>
      <c r="J246" s="598"/>
      <c r="K246" s="598"/>
      <c r="L246" s="598"/>
      <c r="M246" s="599"/>
    </row>
    <row r="247" spans="2:13" ht="15" customHeight="1" x14ac:dyDescent="0.25">
      <c r="B247" s="636" t="s">
        <v>2</v>
      </c>
      <c r="C247" s="637"/>
      <c r="D247" s="594" t="s">
        <v>120</v>
      </c>
      <c r="E247" s="595"/>
      <c r="F247" s="595"/>
      <c r="G247" s="595"/>
      <c r="H247" s="595"/>
      <c r="I247" s="595"/>
      <c r="J247" s="595"/>
      <c r="K247" s="595"/>
      <c r="L247" s="595"/>
      <c r="M247" s="596"/>
    </row>
    <row r="248" spans="2:13" ht="15.75" customHeight="1" thickBot="1" x14ac:dyDescent="0.3">
      <c r="B248" s="592"/>
      <c r="C248" s="593"/>
      <c r="D248" s="597"/>
      <c r="E248" s="598"/>
      <c r="F248" s="598"/>
      <c r="G248" s="598"/>
      <c r="H248" s="598"/>
      <c r="I248" s="598"/>
      <c r="J248" s="598"/>
      <c r="K248" s="598"/>
      <c r="L248" s="598"/>
      <c r="M248" s="599"/>
    </row>
    <row r="249" spans="2:13" ht="51.75" thickBot="1" x14ac:dyDescent="0.3">
      <c r="B249" s="176" t="s">
        <v>11</v>
      </c>
      <c r="C249" s="17" t="s">
        <v>4</v>
      </c>
      <c r="D249" s="18" t="s">
        <v>13</v>
      </c>
      <c r="E249" s="143" t="s">
        <v>28</v>
      </c>
      <c r="F249" s="19" t="s">
        <v>5</v>
      </c>
      <c r="G249" s="106" t="s">
        <v>6</v>
      </c>
      <c r="H249" s="77" t="s">
        <v>7</v>
      </c>
      <c r="I249" s="77" t="s">
        <v>89</v>
      </c>
      <c r="J249" s="160" t="s">
        <v>8</v>
      </c>
      <c r="K249" s="161" t="s">
        <v>105</v>
      </c>
      <c r="L249" s="19" t="s">
        <v>9</v>
      </c>
      <c r="M249" s="18" t="s">
        <v>10</v>
      </c>
    </row>
    <row r="250" spans="2:13" ht="30.75" thickBot="1" x14ac:dyDescent="0.3">
      <c r="B250" s="17">
        <v>37</v>
      </c>
      <c r="C250" s="184" t="s">
        <v>119</v>
      </c>
      <c r="D250" s="200" t="s">
        <v>121</v>
      </c>
      <c r="E250" s="255">
        <v>319.2</v>
      </c>
      <c r="F250" s="50">
        <f>ROUND(E250*G250,0)</f>
        <v>4788</v>
      </c>
      <c r="G250" s="25">
        <v>15</v>
      </c>
      <c r="H250" s="2"/>
      <c r="I250" s="13"/>
      <c r="J250" s="13"/>
      <c r="K250" s="14"/>
      <c r="L250" s="248">
        <f>F250+I250+K250</f>
        <v>4788</v>
      </c>
      <c r="M250" s="3"/>
    </row>
    <row r="251" spans="2:13" ht="18" customHeight="1" thickBot="1" x14ac:dyDescent="0.3">
      <c r="B251" s="95"/>
      <c r="C251" s="184" t="s">
        <v>129</v>
      </c>
      <c r="D251" s="638"/>
      <c r="E251" s="639"/>
      <c r="F251" s="639"/>
      <c r="G251" s="639"/>
      <c r="H251" s="639"/>
      <c r="I251" s="639"/>
      <c r="J251" s="639"/>
      <c r="K251" s="640"/>
      <c r="L251" s="99">
        <f>L250</f>
        <v>4788</v>
      </c>
      <c r="M251" s="3"/>
    </row>
    <row r="252" spans="2:13" ht="30" customHeight="1" thickBot="1" x14ac:dyDescent="0.3">
      <c r="B252" s="269"/>
      <c r="C252" s="217"/>
      <c r="D252" s="268"/>
      <c r="E252" s="268"/>
      <c r="F252" s="268"/>
      <c r="G252" s="268"/>
      <c r="H252" s="268"/>
      <c r="I252" s="268"/>
      <c r="J252" s="268"/>
      <c r="K252" s="268"/>
      <c r="L252" s="270"/>
      <c r="M252" s="10"/>
    </row>
    <row r="253" spans="2:13" ht="30" customHeight="1" x14ac:dyDescent="0.25">
      <c r="B253" s="600"/>
      <c r="C253" s="601"/>
      <c r="D253" s="606" t="s">
        <v>0</v>
      </c>
      <c r="E253" s="606"/>
      <c r="F253" s="606"/>
      <c r="G253" s="606"/>
      <c r="H253" s="606"/>
      <c r="I253" s="606"/>
      <c r="J253" s="606"/>
      <c r="K253" s="606"/>
      <c r="L253" s="606"/>
      <c r="M253" s="607"/>
    </row>
    <row r="254" spans="2:13" ht="30" customHeight="1" x14ac:dyDescent="0.25">
      <c r="B254" s="602"/>
      <c r="C254" s="603"/>
      <c r="D254" s="608"/>
      <c r="E254" s="608"/>
      <c r="F254" s="608"/>
      <c r="G254" s="608"/>
      <c r="H254" s="608"/>
      <c r="I254" s="608"/>
      <c r="J254" s="608"/>
      <c r="K254" s="608"/>
      <c r="L254" s="608"/>
      <c r="M254" s="609"/>
    </row>
    <row r="255" spans="2:13" ht="30" customHeight="1" x14ac:dyDescent="0.25">
      <c r="B255" s="602"/>
      <c r="C255" s="603"/>
      <c r="D255" s="610" t="str">
        <f>+D5</f>
        <v>PAGO QUINCENAL DEL 01 AL 15 DE FEBRERO DEL 2025</v>
      </c>
      <c r="E255" s="610"/>
      <c r="F255" s="610"/>
      <c r="G255" s="610"/>
      <c r="H255" s="610"/>
      <c r="I255" s="610"/>
      <c r="J255" s="610"/>
      <c r="K255" s="610"/>
      <c r="L255" s="610"/>
      <c r="M255" s="611"/>
    </row>
    <row r="256" spans="2:13" ht="4.5" customHeight="1" thickBot="1" x14ac:dyDescent="0.3">
      <c r="B256" s="604"/>
      <c r="C256" s="605"/>
      <c r="D256" s="598"/>
      <c r="E256" s="598"/>
      <c r="F256" s="598"/>
      <c r="G256" s="598"/>
      <c r="H256" s="598"/>
      <c r="I256" s="598"/>
      <c r="J256" s="598"/>
      <c r="K256" s="598"/>
      <c r="L256" s="598"/>
      <c r="M256" s="599"/>
    </row>
    <row r="257" spans="2:13" ht="30" customHeight="1" x14ac:dyDescent="0.25">
      <c r="B257" s="636" t="s">
        <v>2</v>
      </c>
      <c r="C257" s="637"/>
      <c r="D257" s="594" t="s">
        <v>158</v>
      </c>
      <c r="E257" s="595"/>
      <c r="F257" s="595"/>
      <c r="G257" s="595"/>
      <c r="H257" s="595"/>
      <c r="I257" s="595"/>
      <c r="J257" s="595"/>
      <c r="K257" s="595"/>
      <c r="L257" s="595"/>
      <c r="M257" s="596"/>
    </row>
    <row r="258" spans="2:13" ht="15.75" thickBot="1" x14ac:dyDescent="0.3">
      <c r="B258" s="592"/>
      <c r="C258" s="593"/>
      <c r="D258" s="597"/>
      <c r="E258" s="598"/>
      <c r="F258" s="598"/>
      <c r="G258" s="598"/>
      <c r="H258" s="598"/>
      <c r="I258" s="598"/>
      <c r="J258" s="598"/>
      <c r="K258" s="598"/>
      <c r="L258" s="598"/>
      <c r="M258" s="599"/>
    </row>
    <row r="259" spans="2:13" ht="51.75" thickBot="1" x14ac:dyDescent="0.3">
      <c r="B259" s="175" t="s">
        <v>11</v>
      </c>
      <c r="C259" s="17" t="s">
        <v>4</v>
      </c>
      <c r="D259" s="18" t="s">
        <v>13</v>
      </c>
      <c r="E259" s="21" t="s">
        <v>28</v>
      </c>
      <c r="F259" s="19" t="s">
        <v>5</v>
      </c>
      <c r="G259" s="106" t="s">
        <v>6</v>
      </c>
      <c r="H259" s="77" t="s">
        <v>7</v>
      </c>
      <c r="I259" s="79" t="s">
        <v>89</v>
      </c>
      <c r="J259" s="160" t="s">
        <v>8</v>
      </c>
      <c r="K259" s="161" t="s">
        <v>105</v>
      </c>
      <c r="L259" s="19" t="s">
        <v>9</v>
      </c>
      <c r="M259" s="18" t="s">
        <v>10</v>
      </c>
    </row>
    <row r="260" spans="2:13" ht="30.75" thickBot="1" x14ac:dyDescent="0.3">
      <c r="B260" s="18">
        <v>41</v>
      </c>
      <c r="C260" s="196" t="s">
        <v>161</v>
      </c>
      <c r="D260" s="194" t="s">
        <v>159</v>
      </c>
      <c r="E260" s="255">
        <v>441.76</v>
      </c>
      <c r="F260" s="50">
        <f>ROUND(E260*G260,0)</f>
        <v>6626</v>
      </c>
      <c r="G260" s="25">
        <v>15</v>
      </c>
      <c r="H260" s="25"/>
      <c r="I260" s="14"/>
      <c r="J260" s="13"/>
      <c r="K260" s="13"/>
      <c r="L260" s="249">
        <f>F260+I260+K260</f>
        <v>6626</v>
      </c>
      <c r="M260" s="1"/>
    </row>
    <row r="261" spans="2:13" ht="16.5" thickBot="1" x14ac:dyDescent="0.3">
      <c r="B261" s="17"/>
      <c r="C261" s="247" t="s">
        <v>129</v>
      </c>
      <c r="D261" s="644"/>
      <c r="E261" s="645"/>
      <c r="F261" s="645"/>
      <c r="G261" s="645"/>
      <c r="H261" s="645"/>
      <c r="I261" s="645"/>
      <c r="J261" s="645"/>
      <c r="K261" s="646"/>
      <c r="L261" s="238">
        <f>L260</f>
        <v>6626</v>
      </c>
      <c r="M261" s="3"/>
    </row>
    <row r="262" spans="2:13" ht="15.75" x14ac:dyDescent="0.25">
      <c r="B262" s="271"/>
      <c r="C262" s="272"/>
      <c r="D262" s="273"/>
      <c r="E262" s="273"/>
      <c r="F262" s="273"/>
      <c r="G262" s="273"/>
      <c r="H262" s="273"/>
      <c r="I262" s="273"/>
      <c r="J262" s="273"/>
      <c r="K262" s="273"/>
      <c r="L262" s="274"/>
    </row>
    <row r="263" spans="2:13" ht="15" customHeight="1" thickBot="1" x14ac:dyDescent="0.3">
      <c r="B263" s="271"/>
      <c r="C263" s="272"/>
      <c r="D263" s="273"/>
      <c r="E263" s="273"/>
      <c r="F263" s="273"/>
      <c r="G263" s="273"/>
      <c r="H263" s="273"/>
      <c r="I263" s="273"/>
      <c r="J263" s="273"/>
      <c r="K263" s="273"/>
      <c r="L263" s="274"/>
    </row>
    <row r="264" spans="2:13" ht="15" customHeight="1" x14ac:dyDescent="0.25">
      <c r="B264" s="600" t="s">
        <v>173</v>
      </c>
      <c r="C264" s="601"/>
      <c r="D264" s="606" t="s">
        <v>0</v>
      </c>
      <c r="E264" s="606"/>
      <c r="F264" s="606"/>
      <c r="G264" s="606"/>
      <c r="H264" s="606"/>
      <c r="I264" s="606"/>
      <c r="J264" s="606"/>
      <c r="K264" s="606"/>
      <c r="L264" s="606"/>
      <c r="M264" s="607"/>
    </row>
    <row r="265" spans="2:13" ht="15" customHeight="1" x14ac:dyDescent="0.25">
      <c r="B265" s="602"/>
      <c r="C265" s="603"/>
      <c r="D265" s="608"/>
      <c r="E265" s="608"/>
      <c r="F265" s="608"/>
      <c r="G265" s="608"/>
      <c r="H265" s="608"/>
      <c r="I265" s="608"/>
      <c r="J265" s="608"/>
      <c r="K265" s="608"/>
      <c r="L265" s="608"/>
      <c r="M265" s="609"/>
    </row>
    <row r="266" spans="2:13" ht="15.75" customHeight="1" x14ac:dyDescent="0.25">
      <c r="B266" s="602"/>
      <c r="C266" s="603"/>
      <c r="D266" s="610" t="str">
        <f>D255</f>
        <v>PAGO QUINCENAL DEL 01 AL 15 DE FEBRERO DEL 2025</v>
      </c>
      <c r="E266" s="610"/>
      <c r="F266" s="610"/>
      <c r="G266" s="610"/>
      <c r="H266" s="610"/>
      <c r="I266" s="610"/>
      <c r="J266" s="610"/>
      <c r="K266" s="610"/>
      <c r="L266" s="610"/>
      <c r="M266" s="611"/>
    </row>
    <row r="267" spans="2:13" ht="15" customHeight="1" thickBot="1" x14ac:dyDescent="0.3">
      <c r="B267" s="604"/>
      <c r="C267" s="605"/>
      <c r="D267" s="598"/>
      <c r="E267" s="598"/>
      <c r="F267" s="598"/>
      <c r="G267" s="598"/>
      <c r="H267" s="598"/>
      <c r="I267" s="598"/>
      <c r="J267" s="598"/>
      <c r="K267" s="598"/>
      <c r="L267" s="598"/>
      <c r="M267" s="599"/>
    </row>
    <row r="268" spans="2:13" ht="44.25" customHeight="1" x14ac:dyDescent="0.25">
      <c r="B268" s="636" t="s">
        <v>2</v>
      </c>
      <c r="C268" s="637"/>
      <c r="D268" s="594" t="s">
        <v>172</v>
      </c>
      <c r="E268" s="595"/>
      <c r="F268" s="595"/>
      <c r="G268" s="595"/>
      <c r="H268" s="595"/>
      <c r="I268" s="595"/>
      <c r="J268" s="595"/>
      <c r="K268" s="595"/>
      <c r="L268" s="595"/>
      <c r="M268" s="596"/>
    </row>
    <row r="269" spans="2:13" ht="3.75" customHeight="1" thickBot="1" x14ac:dyDescent="0.3">
      <c r="B269" s="592"/>
      <c r="C269" s="593"/>
      <c r="D269" s="597"/>
      <c r="E269" s="598"/>
      <c r="F269" s="598"/>
      <c r="G269" s="598"/>
      <c r="H269" s="598"/>
      <c r="I269" s="598"/>
      <c r="J269" s="598"/>
      <c r="K269" s="598"/>
      <c r="L269" s="598"/>
      <c r="M269" s="599"/>
    </row>
    <row r="270" spans="2:13" ht="43.5" customHeight="1" thickBot="1" x14ac:dyDescent="0.3">
      <c r="B270" s="176" t="s">
        <v>11</v>
      </c>
      <c r="C270" s="17" t="s">
        <v>4</v>
      </c>
      <c r="D270" s="18" t="s">
        <v>13</v>
      </c>
      <c r="E270" s="143" t="s">
        <v>28</v>
      </c>
      <c r="F270" s="19" t="s">
        <v>136</v>
      </c>
      <c r="G270" s="106" t="s">
        <v>6</v>
      </c>
      <c r="H270" s="77" t="s">
        <v>7</v>
      </c>
      <c r="I270" s="77" t="s">
        <v>89</v>
      </c>
      <c r="J270" s="160" t="s">
        <v>8</v>
      </c>
      <c r="K270" s="161" t="s">
        <v>105</v>
      </c>
      <c r="L270" s="19" t="s">
        <v>9</v>
      </c>
      <c r="M270" s="18" t="s">
        <v>10</v>
      </c>
    </row>
    <row r="271" spans="2:13" ht="29.25" customHeight="1" thickBot="1" x14ac:dyDescent="0.3">
      <c r="B271" s="17">
        <v>33</v>
      </c>
      <c r="C271" s="246" t="s">
        <v>170</v>
      </c>
      <c r="D271" s="250" t="s">
        <v>171</v>
      </c>
      <c r="E271" s="255">
        <v>333.33</v>
      </c>
      <c r="F271" s="50">
        <f>ROUND(E271*G271,0)</f>
        <v>5000</v>
      </c>
      <c r="G271" s="25">
        <v>15</v>
      </c>
      <c r="H271" s="25"/>
      <c r="I271" s="14"/>
      <c r="J271" s="13"/>
      <c r="K271" s="13"/>
      <c r="L271" s="249">
        <f>F271+I271+K271</f>
        <v>5000</v>
      </c>
      <c r="M271" s="3"/>
    </row>
    <row r="272" spans="2:13" ht="15.75" customHeight="1" thickBot="1" x14ac:dyDescent="0.3">
      <c r="B272" s="95"/>
      <c r="C272" s="184" t="s">
        <v>129</v>
      </c>
      <c r="D272" s="638"/>
      <c r="E272" s="639"/>
      <c r="F272" s="639"/>
      <c r="G272" s="639"/>
      <c r="H272" s="639"/>
      <c r="I272" s="639"/>
      <c r="J272" s="639"/>
      <c r="K272" s="640"/>
      <c r="L272" s="99">
        <f>L271</f>
        <v>5000</v>
      </c>
      <c r="M272" s="3"/>
    </row>
    <row r="273" spans="2:13" ht="15.75" x14ac:dyDescent="0.25">
      <c r="B273" s="271"/>
      <c r="C273" s="272"/>
      <c r="D273" s="273"/>
      <c r="E273" s="273"/>
      <c r="F273" s="273"/>
      <c r="G273" s="273"/>
      <c r="H273" s="273"/>
      <c r="I273" s="273"/>
      <c r="J273" s="273"/>
      <c r="K273" s="273"/>
      <c r="L273" s="274"/>
    </row>
    <row r="274" spans="2:13" ht="15" customHeight="1" thickBot="1" x14ac:dyDescent="0.3">
      <c r="B274" s="271"/>
      <c r="C274" s="272"/>
      <c r="D274" s="273"/>
      <c r="E274" s="273"/>
      <c r="F274" s="273"/>
      <c r="G274" s="273"/>
      <c r="H274" s="273"/>
      <c r="I274" s="273"/>
      <c r="J274" s="273"/>
      <c r="K274" s="273"/>
      <c r="L274" s="274"/>
    </row>
    <row r="275" spans="2:13" ht="15" customHeight="1" x14ac:dyDescent="0.25">
      <c r="B275" s="600" t="s">
        <v>173</v>
      </c>
      <c r="C275" s="601"/>
      <c r="D275" s="606" t="s">
        <v>0</v>
      </c>
      <c r="E275" s="606"/>
      <c r="F275" s="606"/>
      <c r="G275" s="606"/>
      <c r="H275" s="606"/>
      <c r="I275" s="606"/>
      <c r="J275" s="606"/>
      <c r="K275" s="606"/>
      <c r="L275" s="606"/>
      <c r="M275" s="607"/>
    </row>
    <row r="276" spans="2:13" ht="15" customHeight="1" x14ac:dyDescent="0.25">
      <c r="B276" s="602"/>
      <c r="C276" s="603"/>
      <c r="D276" s="608"/>
      <c r="E276" s="608"/>
      <c r="F276" s="608"/>
      <c r="G276" s="608"/>
      <c r="H276" s="608"/>
      <c r="I276" s="608"/>
      <c r="J276" s="608"/>
      <c r="K276" s="608"/>
      <c r="L276" s="608"/>
      <c r="M276" s="609"/>
    </row>
    <row r="277" spans="2:13" ht="15" customHeight="1" x14ac:dyDescent="0.25">
      <c r="B277" s="602"/>
      <c r="C277" s="603"/>
      <c r="D277" s="610" t="str">
        <f>D266</f>
        <v>PAGO QUINCENAL DEL 01 AL 15 DE FEBRERO DEL 2025</v>
      </c>
      <c r="E277" s="610"/>
      <c r="F277" s="610"/>
      <c r="G277" s="610"/>
      <c r="H277" s="610"/>
      <c r="I277" s="610"/>
      <c r="J277" s="610"/>
      <c r="K277" s="610"/>
      <c r="L277" s="610"/>
      <c r="M277" s="611"/>
    </row>
    <row r="278" spans="2:13" ht="15" customHeight="1" thickBot="1" x14ac:dyDescent="0.3">
      <c r="B278" s="604"/>
      <c r="C278" s="605"/>
      <c r="D278" s="598"/>
      <c r="E278" s="598"/>
      <c r="F278" s="598"/>
      <c r="G278" s="598"/>
      <c r="H278" s="598"/>
      <c r="I278" s="598"/>
      <c r="J278" s="598"/>
      <c r="K278" s="598"/>
      <c r="L278" s="598"/>
      <c r="M278" s="599"/>
    </row>
    <row r="279" spans="2:13" ht="15.75" customHeight="1" x14ac:dyDescent="0.25">
      <c r="B279" s="636" t="s">
        <v>2</v>
      </c>
      <c r="C279" s="637"/>
      <c r="D279" s="594" t="s">
        <v>176</v>
      </c>
      <c r="E279" s="595"/>
      <c r="F279" s="595"/>
      <c r="G279" s="595"/>
      <c r="H279" s="595"/>
      <c r="I279" s="595"/>
      <c r="J279" s="595"/>
      <c r="K279" s="595"/>
      <c r="L279" s="595"/>
      <c r="M279" s="596"/>
    </row>
    <row r="280" spans="2:13" ht="12" customHeight="1" thickBot="1" x14ac:dyDescent="0.3">
      <c r="B280" s="592"/>
      <c r="C280" s="593"/>
      <c r="D280" s="597"/>
      <c r="E280" s="598"/>
      <c r="F280" s="598"/>
      <c r="G280" s="598"/>
      <c r="H280" s="598"/>
      <c r="I280" s="598"/>
      <c r="J280" s="598"/>
      <c r="K280" s="598"/>
      <c r="L280" s="598"/>
      <c r="M280" s="599"/>
    </row>
    <row r="281" spans="2:13" ht="37.5" customHeight="1" thickBot="1" x14ac:dyDescent="0.3">
      <c r="B281" s="176" t="s">
        <v>11</v>
      </c>
      <c r="C281" s="17" t="s">
        <v>4</v>
      </c>
      <c r="D281" s="18" t="s">
        <v>13</v>
      </c>
      <c r="E281" s="143" t="s">
        <v>28</v>
      </c>
      <c r="F281" s="19" t="s">
        <v>136</v>
      </c>
      <c r="G281" s="106" t="s">
        <v>6</v>
      </c>
      <c r="H281" s="77" t="s">
        <v>7</v>
      </c>
      <c r="I281" s="77" t="s">
        <v>89</v>
      </c>
      <c r="J281" s="160" t="s">
        <v>8</v>
      </c>
      <c r="K281" s="161" t="s">
        <v>105</v>
      </c>
      <c r="L281" s="19" t="s">
        <v>9</v>
      </c>
      <c r="M281" s="18" t="s">
        <v>10</v>
      </c>
    </row>
    <row r="282" spans="2:13" ht="30" customHeight="1" thickBot="1" x14ac:dyDescent="0.3">
      <c r="B282" s="17">
        <v>42</v>
      </c>
      <c r="C282" s="246" t="s">
        <v>174</v>
      </c>
      <c r="D282" s="250" t="s">
        <v>175</v>
      </c>
      <c r="E282" s="255">
        <v>231.67</v>
      </c>
      <c r="F282" s="50">
        <f>ROUND(E282*G282,0)</f>
        <v>3475</v>
      </c>
      <c r="G282" s="25">
        <v>15</v>
      </c>
      <c r="H282" s="25"/>
      <c r="I282" s="14"/>
      <c r="J282" s="13"/>
      <c r="K282" s="13"/>
      <c r="L282" s="249">
        <f>F282+I282+K282</f>
        <v>3475</v>
      </c>
      <c r="M282" s="3"/>
    </row>
    <row r="283" spans="2:13" ht="16.5" thickBot="1" x14ac:dyDescent="0.3">
      <c r="B283" s="95"/>
      <c r="C283" s="184" t="s">
        <v>129</v>
      </c>
      <c r="D283" s="638"/>
      <c r="E283" s="639"/>
      <c r="F283" s="639"/>
      <c r="G283" s="639"/>
      <c r="H283" s="639"/>
      <c r="I283" s="639"/>
      <c r="J283" s="639"/>
      <c r="K283" s="640"/>
      <c r="L283" s="99">
        <f>L282</f>
        <v>3475</v>
      </c>
      <c r="M283" s="3"/>
    </row>
    <row r="284" spans="2:13" ht="15.75" x14ac:dyDescent="0.25">
      <c r="B284" s="271"/>
      <c r="C284" s="272"/>
      <c r="D284" s="273"/>
      <c r="E284" s="273"/>
      <c r="F284" s="273"/>
      <c r="G284" s="273"/>
      <c r="H284" s="273"/>
      <c r="I284" s="273"/>
      <c r="J284" s="273"/>
      <c r="K284" s="273"/>
      <c r="L284" s="274"/>
    </row>
    <row r="285" spans="2:13" ht="15.75" x14ac:dyDescent="0.25">
      <c r="B285" s="271"/>
      <c r="C285" s="272"/>
      <c r="D285" s="273"/>
      <c r="E285" s="273"/>
      <c r="F285" s="273"/>
      <c r="G285" s="273"/>
      <c r="H285" s="273"/>
      <c r="I285" s="273"/>
      <c r="J285" s="273"/>
      <c r="K285" s="273"/>
      <c r="L285" s="274"/>
    </row>
    <row r="286" spans="2:13" ht="16.5" thickBot="1" x14ac:dyDescent="0.3">
      <c r="B286" s="271"/>
      <c r="C286" s="272"/>
      <c r="D286" s="273"/>
      <c r="E286" s="273"/>
      <c r="F286" s="273"/>
      <c r="G286" s="273"/>
      <c r="H286" s="273"/>
      <c r="I286" s="273"/>
      <c r="J286" s="273"/>
      <c r="K286" s="273"/>
      <c r="L286" s="274"/>
    </row>
    <row r="287" spans="2:13" ht="16.5" thickBot="1" x14ac:dyDescent="0.3">
      <c r="B287" s="95"/>
      <c r="C287" s="159" t="s">
        <v>108</v>
      </c>
      <c r="D287" s="95"/>
      <c r="E287" s="202"/>
      <c r="F287" s="202">
        <f>SUM(F10:F286)</f>
        <v>214273</v>
      </c>
      <c r="G287" s="202"/>
      <c r="H287" s="276">
        <f>SUM(H10:H286)</f>
        <v>104</v>
      </c>
      <c r="I287" s="202">
        <f>SUM(I10:I286)</f>
        <v>8045</v>
      </c>
      <c r="J287" s="252">
        <f>SUM(J10:J286)</f>
        <v>7</v>
      </c>
      <c r="K287" s="202">
        <f>SUM(K10:K286)</f>
        <v>4200</v>
      </c>
      <c r="L287" s="202">
        <f>L11+L40+L61+L82+L105+L127+L137+L148+L159+L170+L181+L191+L201+L211+L221+L231+L241+L251+L261+L272+L283</f>
        <v>226518</v>
      </c>
      <c r="M287" s="1"/>
    </row>
    <row r="288" spans="2:13" ht="15.75" x14ac:dyDescent="0.25">
      <c r="B288" s="271"/>
      <c r="C288" s="272"/>
      <c r="D288" s="273"/>
      <c r="E288" s="273"/>
      <c r="F288" s="273"/>
      <c r="G288" s="273"/>
      <c r="H288" s="273"/>
      <c r="I288" s="273"/>
      <c r="J288" s="273"/>
      <c r="K288" s="273"/>
      <c r="L288" s="274"/>
    </row>
    <row r="289" spans="2:13" ht="15.75" x14ac:dyDescent="0.25">
      <c r="B289" s="271"/>
      <c r="C289" s="272"/>
      <c r="D289" s="273"/>
      <c r="E289" s="273"/>
      <c r="F289" s="273"/>
      <c r="G289" s="273"/>
      <c r="H289" s="273"/>
      <c r="I289" s="273"/>
      <c r="J289" s="273"/>
      <c r="K289" s="273"/>
      <c r="L289" s="274"/>
    </row>
    <row r="290" spans="2:13" ht="15.75" x14ac:dyDescent="0.25">
      <c r="B290" s="271"/>
      <c r="C290" s="272"/>
      <c r="D290" s="273"/>
      <c r="E290" s="273"/>
      <c r="F290" s="273"/>
      <c r="G290" s="273"/>
      <c r="H290" s="273"/>
      <c r="I290" s="273"/>
      <c r="J290" s="273"/>
      <c r="K290" s="273"/>
      <c r="L290" s="274"/>
    </row>
    <row r="291" spans="2:13" ht="15.75" x14ac:dyDescent="0.25">
      <c r="B291" s="271"/>
      <c r="C291" s="272"/>
      <c r="D291" s="273"/>
      <c r="E291" s="273"/>
      <c r="F291" s="273"/>
      <c r="G291" s="273"/>
      <c r="H291" s="273"/>
      <c r="I291" s="273"/>
      <c r="J291" s="273"/>
      <c r="K291" s="273"/>
      <c r="L291" s="274"/>
    </row>
    <row r="292" spans="2:13" ht="15.75" x14ac:dyDescent="0.25">
      <c r="B292" s="271"/>
      <c r="C292" s="272"/>
      <c r="D292" s="273"/>
      <c r="E292" s="273"/>
      <c r="F292" s="273"/>
      <c r="G292" s="273"/>
      <c r="H292" s="273"/>
      <c r="I292" s="273"/>
      <c r="J292" s="273"/>
      <c r="K292" s="273"/>
      <c r="L292" s="274"/>
    </row>
    <row r="293" spans="2:13" x14ac:dyDescent="0.25">
      <c r="C293" s="207" t="s">
        <v>125</v>
      </c>
      <c r="D293" s="208">
        <f>F10+F34+F35+F36+F37+F38+F39+F55+F56+F57+F60+F77+F78+F80+F81+F101+F102+F103+F104+F126+F136+F146+F147+F157+F158+F168+F169+F179+F180+F190+F200+F210+F220+F230+F240+F250+F260+F271+F79+F58+F59+F297+F282</f>
        <v>214273</v>
      </c>
      <c r="F293" s="253"/>
    </row>
    <row r="294" spans="2:13" x14ac:dyDescent="0.25">
      <c r="C294" s="207" t="s">
        <v>7</v>
      </c>
      <c r="D294" s="208">
        <f>I104+I103+I56+I55+I39+I38+I36+I102+D292+O7+I126</f>
        <v>8045</v>
      </c>
      <c r="L294" s="39">
        <f>L11+L40+L61+L105+L127+L137+L148+L159+L170+L181+L191+L201+L211+L221+L231+L241+L251+L261+L82+L272+L283</f>
        <v>226518</v>
      </c>
    </row>
    <row r="295" spans="2:13" x14ac:dyDescent="0.25">
      <c r="C295" s="207" t="s">
        <v>126</v>
      </c>
      <c r="D295" s="208">
        <f>K169+K168+K60+K58+K57+K56+K55</f>
        <v>4200</v>
      </c>
    </row>
    <row r="296" spans="2:13" x14ac:dyDescent="0.25">
      <c r="C296" s="207"/>
      <c r="D296" s="208"/>
    </row>
    <row r="297" spans="2:13" x14ac:dyDescent="0.25">
      <c r="C297" s="207" t="s">
        <v>127</v>
      </c>
      <c r="D297" s="208">
        <f>D295+D294+D293</f>
        <v>226518</v>
      </c>
    </row>
    <row r="300" spans="2:13" x14ac:dyDescent="0.25">
      <c r="F300" s="142">
        <f>L294-D297</f>
        <v>0</v>
      </c>
    </row>
    <row r="301" spans="2:13" x14ac:dyDescent="0.25">
      <c r="M301" t="s">
        <v>137</v>
      </c>
    </row>
    <row r="306" spans="4:6" x14ac:dyDescent="0.25">
      <c r="F306" s="38"/>
    </row>
    <row r="312" spans="4:6" x14ac:dyDescent="0.25">
      <c r="D312">
        <v>3862</v>
      </c>
    </row>
    <row r="313" spans="4:6" x14ac:dyDescent="0.25">
      <c r="D313">
        <v>3000</v>
      </c>
    </row>
    <row r="314" spans="4:6" x14ac:dyDescent="0.25">
      <c r="D314">
        <v>3862</v>
      </c>
    </row>
    <row r="315" spans="4:6" x14ac:dyDescent="0.25">
      <c r="D315">
        <v>3861.8</v>
      </c>
    </row>
    <row r="316" spans="4:6" x14ac:dyDescent="0.25">
      <c r="D316">
        <f>SUM(D312:D315)</f>
        <v>14585.8</v>
      </c>
    </row>
    <row r="341" ht="15" customHeight="1" x14ac:dyDescent="0.25"/>
    <row r="342" ht="15" customHeight="1" x14ac:dyDescent="0.25"/>
    <row r="343" ht="15" customHeight="1" x14ac:dyDescent="0.25"/>
    <row r="344" ht="15.75" customHeight="1" x14ac:dyDescent="0.25"/>
    <row r="345" ht="15" customHeight="1" x14ac:dyDescent="0.25"/>
    <row r="346" ht="43.5" customHeight="1" x14ac:dyDescent="0.25"/>
    <row r="347" ht="25.5" customHeight="1" x14ac:dyDescent="0.25"/>
    <row r="357" ht="15" customHeight="1" x14ac:dyDescent="0.25"/>
    <row r="358" ht="15.75" customHeight="1" x14ac:dyDescent="0.25"/>
  </sheetData>
  <mergeCells count="122">
    <mergeCell ref="B275:C278"/>
    <mergeCell ref="D275:M276"/>
    <mergeCell ref="D277:M278"/>
    <mergeCell ref="B279:C280"/>
    <mergeCell ref="D279:M280"/>
    <mergeCell ref="D283:K283"/>
    <mergeCell ref="B3:C6"/>
    <mergeCell ref="D3:M4"/>
    <mergeCell ref="D5:M6"/>
    <mergeCell ref="B7:C8"/>
    <mergeCell ref="D7:M8"/>
    <mergeCell ref="B27:C30"/>
    <mergeCell ref="D27:M28"/>
    <mergeCell ref="D29:M30"/>
    <mergeCell ref="B52:C53"/>
    <mergeCell ref="D52:M53"/>
    <mergeCell ref="D61:K61"/>
    <mergeCell ref="B70:C73"/>
    <mergeCell ref="D70:M71"/>
    <mergeCell ref="D72:M73"/>
    <mergeCell ref="B31:C32"/>
    <mergeCell ref="D31:M32"/>
    <mergeCell ref="D40:K40"/>
    <mergeCell ref="B48:C51"/>
    <mergeCell ref="D48:M49"/>
    <mergeCell ref="D50:M51"/>
    <mergeCell ref="B98:C99"/>
    <mergeCell ref="D98:M99"/>
    <mergeCell ref="B119:C122"/>
    <mergeCell ref="D119:M120"/>
    <mergeCell ref="D121:M122"/>
    <mergeCell ref="B123:C124"/>
    <mergeCell ref="D123:M124"/>
    <mergeCell ref="B74:C75"/>
    <mergeCell ref="D74:M75"/>
    <mergeCell ref="D82:K82"/>
    <mergeCell ref="B94:C97"/>
    <mergeCell ref="D94:M95"/>
    <mergeCell ref="D96:M97"/>
    <mergeCell ref="D137:K137"/>
    <mergeCell ref="B139:C142"/>
    <mergeCell ref="D139:M140"/>
    <mergeCell ref="D141:M142"/>
    <mergeCell ref="B143:C144"/>
    <mergeCell ref="D143:M144"/>
    <mergeCell ref="D127:K127"/>
    <mergeCell ref="B129:C132"/>
    <mergeCell ref="D129:M130"/>
    <mergeCell ref="D131:M132"/>
    <mergeCell ref="B133:C134"/>
    <mergeCell ref="D133:M134"/>
    <mergeCell ref="B165:C166"/>
    <mergeCell ref="D165:M166"/>
    <mergeCell ref="D170:K170"/>
    <mergeCell ref="B172:C175"/>
    <mergeCell ref="D172:M173"/>
    <mergeCell ref="D174:M175"/>
    <mergeCell ref="B150:C153"/>
    <mergeCell ref="D150:M151"/>
    <mergeCell ref="D152:M153"/>
    <mergeCell ref="B154:C155"/>
    <mergeCell ref="D154:M155"/>
    <mergeCell ref="B161:C164"/>
    <mergeCell ref="D161:M162"/>
    <mergeCell ref="D163:M164"/>
    <mergeCell ref="B187:C188"/>
    <mergeCell ref="D187:M188"/>
    <mergeCell ref="D191:K191"/>
    <mergeCell ref="B193:C196"/>
    <mergeCell ref="D193:M194"/>
    <mergeCell ref="D195:M196"/>
    <mergeCell ref="B176:C177"/>
    <mergeCell ref="D176:M177"/>
    <mergeCell ref="D181:K181"/>
    <mergeCell ref="B183:C186"/>
    <mergeCell ref="D183:M184"/>
    <mergeCell ref="D185:M186"/>
    <mergeCell ref="B207:C208"/>
    <mergeCell ref="D207:M208"/>
    <mergeCell ref="D211:K211"/>
    <mergeCell ref="B213:C216"/>
    <mergeCell ref="D213:M214"/>
    <mergeCell ref="D215:M216"/>
    <mergeCell ref="B197:C198"/>
    <mergeCell ref="D197:M198"/>
    <mergeCell ref="D201:K201"/>
    <mergeCell ref="B203:C206"/>
    <mergeCell ref="D203:M204"/>
    <mergeCell ref="D205:M206"/>
    <mergeCell ref="B227:C228"/>
    <mergeCell ref="D227:M228"/>
    <mergeCell ref="D231:K231"/>
    <mergeCell ref="B233:C236"/>
    <mergeCell ref="D233:M234"/>
    <mergeCell ref="D235:M236"/>
    <mergeCell ref="B217:C218"/>
    <mergeCell ref="D217:M218"/>
    <mergeCell ref="D221:K221"/>
    <mergeCell ref="B223:C226"/>
    <mergeCell ref="D223:M224"/>
    <mergeCell ref="D225:M226"/>
    <mergeCell ref="B247:C248"/>
    <mergeCell ref="D247:M248"/>
    <mergeCell ref="D251:K251"/>
    <mergeCell ref="B253:C256"/>
    <mergeCell ref="D253:M254"/>
    <mergeCell ref="D255:M256"/>
    <mergeCell ref="B237:C238"/>
    <mergeCell ref="D237:M238"/>
    <mergeCell ref="D241:K241"/>
    <mergeCell ref="B243:C246"/>
    <mergeCell ref="D243:M244"/>
    <mergeCell ref="D245:M246"/>
    <mergeCell ref="B268:C269"/>
    <mergeCell ref="D268:M269"/>
    <mergeCell ref="D272:K272"/>
    <mergeCell ref="B257:C258"/>
    <mergeCell ref="D257:M258"/>
    <mergeCell ref="D261:K261"/>
    <mergeCell ref="B264:C267"/>
    <mergeCell ref="D264:M265"/>
    <mergeCell ref="D266:M267"/>
  </mergeCells>
  <pageMargins left="0" right="0" top="0.74803149606299213" bottom="0.74803149606299213" header="0.31496062992125984" footer="0.31496062992125984"/>
  <pageSetup paperSize="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68"/>
  <sheetViews>
    <sheetView topLeftCell="A153" workbookViewId="0">
      <selection activeCell="F56" sqref="F56"/>
    </sheetView>
  </sheetViews>
  <sheetFormatPr baseColWidth="10" defaultRowHeight="15" x14ac:dyDescent="0.25"/>
  <cols>
    <col min="1" max="1" width="1.28515625" customWidth="1"/>
    <col min="2" max="2" width="6.7109375" customWidth="1"/>
    <col min="3" max="3" width="29.140625" customWidth="1"/>
    <col min="4" max="4" width="17" customWidth="1"/>
    <col min="5" max="5" width="12" customWidth="1"/>
    <col min="6" max="6" width="13.28515625" customWidth="1"/>
    <col min="7" max="7" width="5.42578125" customWidth="1"/>
    <col min="8" max="8" width="6.5703125" customWidth="1"/>
    <col min="10" max="10" width="5.140625" customWidth="1"/>
    <col min="11" max="11" width="9" customWidth="1"/>
    <col min="12" max="12" width="12.5703125" customWidth="1"/>
    <col min="13" max="13" width="29.85546875" customWidth="1"/>
    <col min="15" max="15" width="27.140625" customWidth="1"/>
    <col min="17" max="17" width="13.140625" bestFit="1" customWidth="1"/>
  </cols>
  <sheetData>
    <row r="2" spans="2:13" ht="20.25" customHeight="1" thickBot="1" x14ac:dyDescent="0.3"/>
    <row r="3" spans="2:13" x14ac:dyDescent="0.25">
      <c r="B3" s="600"/>
      <c r="C3" s="601"/>
      <c r="D3" s="606" t="s">
        <v>0</v>
      </c>
      <c r="E3" s="606"/>
      <c r="F3" s="606"/>
      <c r="G3" s="606"/>
      <c r="H3" s="606"/>
      <c r="I3" s="606"/>
      <c r="J3" s="606"/>
      <c r="K3" s="606"/>
      <c r="L3" s="606"/>
      <c r="M3" s="607"/>
    </row>
    <row r="4" spans="2:13" x14ac:dyDescent="0.25">
      <c r="B4" s="602"/>
      <c r="C4" s="603"/>
      <c r="D4" s="608"/>
      <c r="E4" s="608"/>
      <c r="F4" s="608"/>
      <c r="G4" s="608"/>
      <c r="H4" s="608"/>
      <c r="I4" s="608"/>
      <c r="J4" s="608"/>
      <c r="K4" s="608"/>
      <c r="L4" s="608"/>
      <c r="M4" s="609"/>
    </row>
    <row r="5" spans="2:13" x14ac:dyDescent="0.25">
      <c r="B5" s="602"/>
      <c r="C5" s="603"/>
      <c r="D5" s="610" t="s">
        <v>177</v>
      </c>
      <c r="E5" s="610"/>
      <c r="F5" s="610"/>
      <c r="G5" s="610"/>
      <c r="H5" s="610"/>
      <c r="I5" s="610"/>
      <c r="J5" s="610"/>
      <c r="K5" s="610"/>
      <c r="L5" s="610"/>
      <c r="M5" s="611"/>
    </row>
    <row r="6" spans="2:13" ht="44.25" customHeight="1" thickBot="1" x14ac:dyDescent="0.3">
      <c r="B6" s="604"/>
      <c r="C6" s="605"/>
      <c r="D6" s="598"/>
      <c r="E6" s="598"/>
      <c r="F6" s="598"/>
      <c r="G6" s="598"/>
      <c r="H6" s="598"/>
      <c r="I6" s="598"/>
      <c r="J6" s="598"/>
      <c r="K6" s="598"/>
      <c r="L6" s="598"/>
      <c r="M6" s="599"/>
    </row>
    <row r="7" spans="2:13" x14ac:dyDescent="0.25">
      <c r="B7" s="590" t="s">
        <v>2</v>
      </c>
      <c r="C7" s="591"/>
      <c r="D7" s="594" t="s">
        <v>3</v>
      </c>
      <c r="E7" s="595"/>
      <c r="F7" s="595"/>
      <c r="G7" s="595"/>
      <c r="H7" s="595"/>
      <c r="I7" s="595"/>
      <c r="J7" s="595"/>
      <c r="K7" s="595"/>
      <c r="L7" s="595"/>
      <c r="M7" s="596"/>
    </row>
    <row r="8" spans="2:13" ht="15.75" thickBot="1" x14ac:dyDescent="0.3">
      <c r="B8" s="592"/>
      <c r="C8" s="593"/>
      <c r="D8" s="597"/>
      <c r="E8" s="598"/>
      <c r="F8" s="598"/>
      <c r="G8" s="598"/>
      <c r="H8" s="598"/>
      <c r="I8" s="598"/>
      <c r="J8" s="598"/>
      <c r="K8" s="598"/>
      <c r="L8" s="598"/>
      <c r="M8" s="599"/>
    </row>
    <row r="9" spans="2:13" ht="60.75" thickBot="1" x14ac:dyDescent="0.3">
      <c r="B9" s="165" t="s">
        <v>11</v>
      </c>
      <c r="C9" s="4" t="s">
        <v>4</v>
      </c>
      <c r="D9" s="20" t="s">
        <v>13</v>
      </c>
      <c r="E9" s="22" t="s">
        <v>28</v>
      </c>
      <c r="F9" s="23" t="s">
        <v>5</v>
      </c>
      <c r="G9" s="161" t="s">
        <v>6</v>
      </c>
      <c r="H9" s="6" t="s">
        <v>7</v>
      </c>
      <c r="I9" s="79" t="s">
        <v>89</v>
      </c>
      <c r="J9" s="160" t="s">
        <v>8</v>
      </c>
      <c r="K9" s="161" t="s">
        <v>105</v>
      </c>
      <c r="L9" s="23" t="s">
        <v>9</v>
      </c>
      <c r="M9" s="20" t="s">
        <v>10</v>
      </c>
    </row>
    <row r="10" spans="2:13" ht="30" customHeight="1" thickBot="1" x14ac:dyDescent="0.3">
      <c r="B10" s="26">
        <v>1</v>
      </c>
      <c r="C10" s="97" t="s">
        <v>12</v>
      </c>
      <c r="D10" s="27" t="s">
        <v>162</v>
      </c>
      <c r="E10" s="255">
        <f>10296.8/15</f>
        <v>686.45333333333326</v>
      </c>
      <c r="F10" s="52">
        <f>ROUND(E10*G10,0)</f>
        <v>10297</v>
      </c>
      <c r="G10" s="25">
        <v>15</v>
      </c>
      <c r="H10" s="25"/>
      <c r="I10" s="13"/>
      <c r="J10" s="14"/>
      <c r="K10" s="13"/>
      <c r="L10" s="220">
        <f>F10+I10+K10</f>
        <v>10297</v>
      </c>
      <c r="M10" s="1"/>
    </row>
    <row r="11" spans="2:13" ht="18" customHeight="1" thickBot="1" x14ac:dyDescent="0.3">
      <c r="B11" s="26"/>
      <c r="C11" s="97" t="s">
        <v>129</v>
      </c>
      <c r="D11" s="2"/>
      <c r="E11" s="14"/>
      <c r="F11" s="14"/>
      <c r="G11" s="214"/>
      <c r="H11" s="214"/>
      <c r="I11" s="14"/>
      <c r="J11" s="14"/>
      <c r="K11" s="14"/>
      <c r="L11" s="149">
        <f>L10</f>
        <v>10297</v>
      </c>
      <c r="M11" s="3"/>
    </row>
    <row r="12" spans="2:13" ht="18" customHeight="1" x14ac:dyDescent="0.25">
      <c r="B12" s="277"/>
      <c r="C12" s="207"/>
      <c r="E12" s="15"/>
      <c r="F12" s="15"/>
      <c r="G12" s="277"/>
      <c r="H12" s="277"/>
      <c r="I12" s="15"/>
      <c r="J12" s="15"/>
      <c r="K12" s="15"/>
      <c r="L12" s="278"/>
    </row>
    <row r="13" spans="2:13" ht="18" customHeight="1" x14ac:dyDescent="0.25">
      <c r="B13" s="277"/>
      <c r="C13" s="207"/>
      <c r="E13" s="15"/>
      <c r="F13" s="15"/>
      <c r="G13" s="277"/>
      <c r="H13" s="277"/>
      <c r="I13" s="15"/>
      <c r="J13" s="15"/>
      <c r="K13" s="15"/>
      <c r="L13" s="278"/>
    </row>
    <row r="14" spans="2:13" ht="18" customHeight="1" x14ac:dyDescent="0.25">
      <c r="B14" s="277"/>
      <c r="C14" s="207"/>
      <c r="E14" s="15"/>
      <c r="F14" s="15"/>
      <c r="G14" s="277"/>
      <c r="H14" s="277"/>
      <c r="I14" s="15"/>
      <c r="J14" s="15"/>
      <c r="K14" s="15"/>
      <c r="L14" s="278"/>
    </row>
    <row r="15" spans="2:13" ht="18" customHeight="1" x14ac:dyDescent="0.25">
      <c r="B15" s="277"/>
      <c r="C15" s="207"/>
      <c r="E15" s="15"/>
      <c r="F15" s="15"/>
      <c r="G15" s="277"/>
      <c r="H15" s="277"/>
      <c r="I15" s="15"/>
      <c r="J15" s="15"/>
      <c r="K15" s="15"/>
      <c r="L15" s="278"/>
    </row>
    <row r="16" spans="2:13" ht="18" customHeight="1" x14ac:dyDescent="0.25">
      <c r="B16" s="277"/>
      <c r="C16" s="207"/>
      <c r="E16" s="15"/>
      <c r="F16" s="15"/>
      <c r="G16" s="277"/>
      <c r="H16" s="277"/>
      <c r="I16" s="15"/>
      <c r="J16" s="15"/>
      <c r="K16" s="15"/>
      <c r="L16" s="278"/>
    </row>
    <row r="17" spans="2:13" ht="18" customHeight="1" x14ac:dyDescent="0.25">
      <c r="B17" s="277"/>
      <c r="C17" s="207"/>
      <c r="E17" s="15"/>
      <c r="F17" s="15"/>
      <c r="G17" s="277"/>
      <c r="H17" s="277"/>
      <c r="I17" s="15"/>
      <c r="J17" s="15"/>
      <c r="K17" s="15"/>
      <c r="L17" s="278"/>
    </row>
    <row r="18" spans="2:13" ht="18" customHeight="1" x14ac:dyDescent="0.25">
      <c r="B18" s="277"/>
      <c r="C18" s="207"/>
      <c r="E18" s="15"/>
      <c r="F18" s="15"/>
      <c r="G18" s="277"/>
      <c r="H18" s="277"/>
      <c r="I18" s="15"/>
      <c r="J18" s="15"/>
      <c r="K18" s="15"/>
      <c r="L18" s="278"/>
    </row>
    <row r="19" spans="2:13" ht="18" customHeight="1" x14ac:dyDescent="0.25">
      <c r="B19" s="277"/>
      <c r="C19" s="207"/>
      <c r="E19" s="15"/>
      <c r="F19" s="15"/>
      <c r="G19" s="277"/>
      <c r="H19" s="277"/>
      <c r="I19" s="15"/>
      <c r="J19" s="15"/>
      <c r="K19" s="15"/>
      <c r="L19" s="278"/>
    </row>
    <row r="20" spans="2:13" ht="18" customHeight="1" x14ac:dyDescent="0.25">
      <c r="B20" s="277"/>
      <c r="C20" s="207"/>
      <c r="E20" s="15"/>
      <c r="F20" s="15"/>
      <c r="G20" s="277"/>
      <c r="H20" s="277"/>
      <c r="I20" s="15"/>
      <c r="J20" s="15"/>
      <c r="K20" s="15"/>
      <c r="L20" s="278"/>
    </row>
    <row r="21" spans="2:13" ht="18" customHeight="1" x14ac:dyDescent="0.25">
      <c r="B21" s="277"/>
      <c r="C21" s="207"/>
      <c r="E21" s="15"/>
      <c r="F21" s="15"/>
      <c r="G21" s="277"/>
      <c r="H21" s="277"/>
      <c r="I21" s="15"/>
      <c r="J21" s="15"/>
      <c r="K21" s="15"/>
      <c r="L21" s="278"/>
    </row>
    <row r="22" spans="2:13" ht="18" customHeight="1" x14ac:dyDescent="0.25">
      <c r="B22" s="277"/>
      <c r="C22" s="207"/>
      <c r="E22" s="15"/>
      <c r="F22" s="15"/>
      <c r="G22" s="277"/>
      <c r="H22" s="277"/>
      <c r="I22" s="15"/>
      <c r="J22" s="15"/>
      <c r="K22" s="15"/>
      <c r="L22" s="278"/>
    </row>
    <row r="23" spans="2:13" ht="18" customHeight="1" x14ac:dyDescent="0.25">
      <c r="B23" s="277"/>
      <c r="C23" s="207"/>
      <c r="E23" s="15"/>
      <c r="F23" s="15"/>
      <c r="G23" s="277"/>
      <c r="H23" s="277"/>
      <c r="I23" s="15"/>
      <c r="J23" s="15"/>
      <c r="K23" s="15"/>
      <c r="L23" s="278"/>
    </row>
    <row r="24" spans="2:13" ht="18" customHeight="1" x14ac:dyDescent="0.25">
      <c r="B24" s="277"/>
      <c r="C24" s="207"/>
      <c r="E24" s="15"/>
      <c r="F24" s="15"/>
      <c r="G24" s="277"/>
      <c r="H24" s="277"/>
      <c r="I24" s="15"/>
      <c r="J24" s="15"/>
      <c r="K24" s="15"/>
      <c r="L24" s="278"/>
    </row>
    <row r="25" spans="2:13" ht="18" customHeight="1" x14ac:dyDescent="0.25">
      <c r="B25" s="277"/>
      <c r="C25" s="207"/>
      <c r="E25" s="15"/>
      <c r="F25" s="15"/>
      <c r="G25" s="277"/>
      <c r="H25" s="277"/>
      <c r="I25" s="15"/>
      <c r="J25" s="15"/>
      <c r="K25" s="15"/>
      <c r="L25" s="278"/>
    </row>
    <row r="26" spans="2:13" ht="15.75" thickBot="1" x14ac:dyDescent="0.3"/>
    <row r="27" spans="2:13" x14ac:dyDescent="0.25">
      <c r="B27" s="600"/>
      <c r="C27" s="601"/>
      <c r="D27" s="606" t="s">
        <v>0</v>
      </c>
      <c r="E27" s="606"/>
      <c r="F27" s="606"/>
      <c r="G27" s="606"/>
      <c r="H27" s="606"/>
      <c r="I27" s="606"/>
      <c r="J27" s="606"/>
      <c r="K27" s="606"/>
      <c r="L27" s="606"/>
      <c r="M27" s="607"/>
    </row>
    <row r="28" spans="2:13" x14ac:dyDescent="0.25">
      <c r="B28" s="602"/>
      <c r="C28" s="603"/>
      <c r="D28" s="608"/>
      <c r="E28" s="608"/>
      <c r="F28" s="608"/>
      <c r="G28" s="608"/>
      <c r="H28" s="608"/>
      <c r="I28" s="608"/>
      <c r="J28" s="608"/>
      <c r="K28" s="608"/>
      <c r="L28" s="608"/>
      <c r="M28" s="609"/>
    </row>
    <row r="29" spans="2:13" x14ac:dyDescent="0.25">
      <c r="B29" s="602"/>
      <c r="C29" s="603"/>
      <c r="D29" s="610" t="str">
        <f>+D5</f>
        <v>PAGO QUINCENAL DEL 16 AL 28 DE FEBRERO DEL 2025</v>
      </c>
      <c r="E29" s="610"/>
      <c r="F29" s="610"/>
      <c r="G29" s="610"/>
      <c r="H29" s="610"/>
      <c r="I29" s="610"/>
      <c r="J29" s="610"/>
      <c r="K29" s="610"/>
      <c r="L29" s="610"/>
      <c r="M29" s="611"/>
    </row>
    <row r="30" spans="2:13" ht="47.25" customHeight="1" thickBot="1" x14ac:dyDescent="0.3">
      <c r="B30" s="604"/>
      <c r="C30" s="605"/>
      <c r="D30" s="598"/>
      <c r="E30" s="598"/>
      <c r="F30" s="598"/>
      <c r="G30" s="598"/>
      <c r="H30" s="598"/>
      <c r="I30" s="598"/>
      <c r="J30" s="598"/>
      <c r="K30" s="598"/>
      <c r="L30" s="598"/>
      <c r="M30" s="599"/>
    </row>
    <row r="31" spans="2:13" x14ac:dyDescent="0.25">
      <c r="B31" s="590" t="s">
        <v>2</v>
      </c>
      <c r="C31" s="591"/>
      <c r="D31" s="594" t="s">
        <v>15</v>
      </c>
      <c r="E31" s="595"/>
      <c r="F31" s="595"/>
      <c r="G31" s="595"/>
      <c r="H31" s="595"/>
      <c r="I31" s="595"/>
      <c r="J31" s="595"/>
      <c r="K31" s="595"/>
      <c r="L31" s="595"/>
      <c r="M31" s="596"/>
    </row>
    <row r="32" spans="2:13" ht="15.75" thickBot="1" x14ac:dyDescent="0.3">
      <c r="B32" s="592"/>
      <c r="C32" s="593"/>
      <c r="D32" s="597"/>
      <c r="E32" s="598"/>
      <c r="F32" s="598"/>
      <c r="G32" s="598"/>
      <c r="H32" s="598"/>
      <c r="I32" s="598"/>
      <c r="J32" s="598"/>
      <c r="K32" s="598"/>
      <c r="L32" s="598"/>
      <c r="M32" s="599"/>
    </row>
    <row r="33" spans="2:13" ht="60.75" thickBot="1" x14ac:dyDescent="0.3">
      <c r="B33" s="165" t="s">
        <v>11</v>
      </c>
      <c r="C33" s="4" t="s">
        <v>4</v>
      </c>
      <c r="D33" s="18" t="s">
        <v>13</v>
      </c>
      <c r="E33" s="21" t="s">
        <v>28</v>
      </c>
      <c r="F33" s="6" t="s">
        <v>5</v>
      </c>
      <c r="G33" s="170" t="s">
        <v>6</v>
      </c>
      <c r="H33" s="6" t="s">
        <v>7</v>
      </c>
      <c r="I33" s="79" t="s">
        <v>89</v>
      </c>
      <c r="J33" s="160" t="s">
        <v>8</v>
      </c>
      <c r="K33" s="161" t="s">
        <v>105</v>
      </c>
      <c r="L33" s="6" t="s">
        <v>9</v>
      </c>
      <c r="M33" s="5" t="s">
        <v>10</v>
      </c>
    </row>
    <row r="34" spans="2:13" ht="30.75" thickBot="1" x14ac:dyDescent="0.3">
      <c r="B34" s="18">
        <v>2</v>
      </c>
      <c r="C34" s="182" t="s">
        <v>90</v>
      </c>
      <c r="D34" s="148" t="s">
        <v>16</v>
      </c>
      <c r="E34" s="255">
        <v>319.2</v>
      </c>
      <c r="F34" s="50">
        <f t="shared" ref="F34:F39" si="0">ROUND(E34*G34,0)</f>
        <v>4788</v>
      </c>
      <c r="G34" s="70">
        <v>15</v>
      </c>
      <c r="H34" s="25">
        <v>0</v>
      </c>
      <c r="I34" s="119">
        <f>ROUND((E34/4)*H34,0)</f>
        <v>0</v>
      </c>
      <c r="J34" s="50"/>
      <c r="K34" s="52"/>
      <c r="L34" s="222">
        <f t="shared" ref="L34:L39" si="1">F34+I34+K34</f>
        <v>4788</v>
      </c>
      <c r="M34" s="10"/>
    </row>
    <row r="35" spans="2:13" ht="30" customHeight="1" thickBot="1" x14ac:dyDescent="0.3">
      <c r="B35" s="40">
        <v>3</v>
      </c>
      <c r="C35" s="103" t="s">
        <v>19</v>
      </c>
      <c r="D35" s="48" t="s">
        <v>20</v>
      </c>
      <c r="E35" s="50">
        <v>265.33</v>
      </c>
      <c r="F35" s="52">
        <f t="shared" si="0"/>
        <v>3980</v>
      </c>
      <c r="G35" s="62">
        <v>15</v>
      </c>
      <c r="H35" s="62"/>
      <c r="I35" s="50"/>
      <c r="J35" s="50"/>
      <c r="K35" s="50"/>
      <c r="L35" s="223">
        <f t="shared" si="1"/>
        <v>3980</v>
      </c>
      <c r="M35" s="48"/>
    </row>
    <row r="36" spans="2:13" ht="30" customHeight="1" thickBot="1" x14ac:dyDescent="0.3">
      <c r="B36" s="61">
        <v>4</v>
      </c>
      <c r="C36" s="103" t="s">
        <v>149</v>
      </c>
      <c r="D36" s="48" t="s">
        <v>20</v>
      </c>
      <c r="E36" s="163">
        <v>320</v>
      </c>
      <c r="F36" s="50">
        <f t="shared" si="0"/>
        <v>4800</v>
      </c>
      <c r="G36" s="51">
        <v>15</v>
      </c>
      <c r="H36" s="25">
        <v>4</v>
      </c>
      <c r="I36" s="119">
        <f>ROUND((E36/4)*H36,0)</f>
        <v>320</v>
      </c>
      <c r="J36" s="50"/>
      <c r="K36" s="52"/>
      <c r="L36" s="222">
        <f t="shared" si="1"/>
        <v>5120</v>
      </c>
      <c r="M36" s="53"/>
    </row>
    <row r="37" spans="2:13" ht="30" customHeight="1" thickBot="1" x14ac:dyDescent="0.3">
      <c r="B37" s="47">
        <v>5</v>
      </c>
      <c r="C37" s="173" t="s">
        <v>21</v>
      </c>
      <c r="D37" s="48" t="s">
        <v>20</v>
      </c>
      <c r="E37" s="163">
        <v>265.33</v>
      </c>
      <c r="F37" s="50">
        <f t="shared" si="0"/>
        <v>3980</v>
      </c>
      <c r="G37" s="51">
        <v>15</v>
      </c>
      <c r="H37" s="62"/>
      <c r="I37" s="50"/>
      <c r="J37" s="50"/>
      <c r="K37" s="52"/>
      <c r="L37" s="222">
        <f t="shared" si="1"/>
        <v>3980</v>
      </c>
      <c r="M37" s="53"/>
    </row>
    <row r="38" spans="2:13" ht="30" customHeight="1" thickBot="1" x14ac:dyDescent="0.3">
      <c r="B38" s="40">
        <v>6</v>
      </c>
      <c r="C38" s="183" t="s">
        <v>22</v>
      </c>
      <c r="D38" s="212" t="s">
        <v>23</v>
      </c>
      <c r="E38" s="256">
        <f>5075.2/15</f>
        <v>338.34666666666664</v>
      </c>
      <c r="F38" s="50">
        <f t="shared" si="0"/>
        <v>5075</v>
      </c>
      <c r="G38" s="71">
        <v>15</v>
      </c>
      <c r="H38" s="257">
        <v>18</v>
      </c>
      <c r="I38" s="119">
        <f>ROUND((E38/4)*H38,0)</f>
        <v>1523</v>
      </c>
      <c r="J38" s="43"/>
      <c r="K38" s="45"/>
      <c r="L38" s="223">
        <f t="shared" si="1"/>
        <v>6598</v>
      </c>
      <c r="M38" s="46"/>
    </row>
    <row r="39" spans="2:13" ht="30" customHeight="1" thickBot="1" x14ac:dyDescent="0.3">
      <c r="B39" s="17">
        <v>7</v>
      </c>
      <c r="C39" s="184" t="s">
        <v>24</v>
      </c>
      <c r="D39" s="29" t="s">
        <v>25</v>
      </c>
      <c r="E39" s="255">
        <v>319.2</v>
      </c>
      <c r="F39" s="50">
        <f t="shared" si="0"/>
        <v>4788</v>
      </c>
      <c r="G39" s="51">
        <v>15</v>
      </c>
      <c r="H39" s="25">
        <v>10</v>
      </c>
      <c r="I39" s="119">
        <f>ROUND((E39/4)*H39,0)</f>
        <v>798</v>
      </c>
      <c r="J39" s="50"/>
      <c r="K39" s="52"/>
      <c r="L39" s="222">
        <f t="shared" si="1"/>
        <v>5586</v>
      </c>
      <c r="M39" s="3"/>
    </row>
    <row r="40" spans="2:13" ht="21" customHeight="1" thickBot="1" x14ac:dyDescent="0.3">
      <c r="B40" s="17"/>
      <c r="C40" s="184" t="s">
        <v>129</v>
      </c>
      <c r="D40" s="653"/>
      <c r="E40" s="654"/>
      <c r="F40" s="654"/>
      <c r="G40" s="654"/>
      <c r="H40" s="654"/>
      <c r="I40" s="654"/>
      <c r="J40" s="654"/>
      <c r="K40" s="655"/>
      <c r="L40" s="141">
        <f>L34+L35+L37+L38+L39+L36</f>
        <v>30052</v>
      </c>
      <c r="M40" s="3"/>
    </row>
    <row r="41" spans="2:13" ht="21" customHeight="1" x14ac:dyDescent="0.25">
      <c r="B41" s="271"/>
      <c r="C41" s="279"/>
      <c r="D41" s="280"/>
      <c r="E41" s="280"/>
      <c r="F41" s="280"/>
      <c r="G41" s="280"/>
      <c r="H41" s="280"/>
      <c r="I41" s="280"/>
      <c r="J41" s="280"/>
      <c r="K41" s="280"/>
      <c r="L41" s="281"/>
    </row>
    <row r="42" spans="2:13" ht="21" customHeight="1" x14ac:dyDescent="0.25">
      <c r="B42" s="271"/>
      <c r="C42" s="279"/>
      <c r="D42" s="280"/>
      <c r="E42" s="280"/>
      <c r="F42" s="280"/>
      <c r="G42" s="280"/>
      <c r="H42" s="280"/>
      <c r="I42" s="280"/>
      <c r="J42" s="280"/>
      <c r="K42" s="280"/>
      <c r="L42" s="281"/>
    </row>
    <row r="43" spans="2:13" ht="21" customHeight="1" x14ac:dyDescent="0.25">
      <c r="B43" s="271"/>
      <c r="C43" s="279"/>
      <c r="D43" s="280"/>
      <c r="E43" s="280"/>
      <c r="F43" s="280"/>
      <c r="G43" s="280"/>
      <c r="H43" s="280"/>
      <c r="I43" s="280"/>
      <c r="J43" s="280"/>
      <c r="K43" s="280"/>
      <c r="L43" s="281"/>
    </row>
    <row r="44" spans="2:13" ht="21" customHeight="1" x14ac:dyDescent="0.25">
      <c r="B44" s="271"/>
      <c r="C44" s="279"/>
      <c r="D44" s="280"/>
      <c r="E44" s="280"/>
      <c r="F44" s="280"/>
      <c r="G44" s="280"/>
      <c r="H44" s="280"/>
      <c r="I44" s="280"/>
      <c r="J44" s="280"/>
      <c r="K44" s="280"/>
      <c r="L44" s="281"/>
    </row>
    <row r="45" spans="2:13" ht="21" customHeight="1" x14ac:dyDescent="0.25">
      <c r="B45" s="271"/>
      <c r="C45" s="279"/>
      <c r="D45" s="280"/>
      <c r="E45" s="280"/>
      <c r="F45" s="280"/>
      <c r="G45" s="280"/>
      <c r="H45" s="280"/>
      <c r="I45" s="280"/>
      <c r="J45" s="280"/>
      <c r="K45" s="280"/>
      <c r="L45" s="281"/>
    </row>
    <row r="46" spans="2:13" ht="21" customHeight="1" x14ac:dyDescent="0.25">
      <c r="B46" s="271"/>
      <c r="C46" s="279"/>
      <c r="D46" s="280"/>
      <c r="E46" s="280"/>
      <c r="F46" s="280"/>
      <c r="G46" s="280"/>
      <c r="H46" s="280"/>
      <c r="I46" s="280"/>
      <c r="J46" s="280"/>
      <c r="K46" s="280"/>
      <c r="L46" s="281"/>
    </row>
    <row r="47" spans="2:13" ht="15.75" thickBot="1" x14ac:dyDescent="0.3">
      <c r="F47" s="45"/>
    </row>
    <row r="48" spans="2:13" x14ac:dyDescent="0.25">
      <c r="B48" s="600"/>
      <c r="C48" s="601"/>
      <c r="D48" s="606" t="s">
        <v>0</v>
      </c>
      <c r="E48" s="606"/>
      <c r="F48" s="606"/>
      <c r="G48" s="606"/>
      <c r="H48" s="606"/>
      <c r="I48" s="606"/>
      <c r="J48" s="606"/>
      <c r="K48" s="606"/>
      <c r="L48" s="606"/>
      <c r="M48" s="607"/>
    </row>
    <row r="49" spans="2:15" x14ac:dyDescent="0.25">
      <c r="B49" s="602"/>
      <c r="C49" s="603"/>
      <c r="D49" s="608"/>
      <c r="E49" s="608"/>
      <c r="F49" s="608"/>
      <c r="G49" s="608"/>
      <c r="H49" s="608"/>
      <c r="I49" s="608"/>
      <c r="J49" s="608"/>
      <c r="K49" s="608"/>
      <c r="L49" s="608"/>
      <c r="M49" s="609"/>
    </row>
    <row r="50" spans="2:15" x14ac:dyDescent="0.25">
      <c r="B50" s="602"/>
      <c r="C50" s="603"/>
      <c r="D50" s="610" t="str">
        <f>+D5</f>
        <v>PAGO QUINCENAL DEL 16 AL 28 DE FEBRERO DEL 2025</v>
      </c>
      <c r="E50" s="610"/>
      <c r="F50" s="610"/>
      <c r="G50" s="610"/>
      <c r="H50" s="610"/>
      <c r="I50" s="610"/>
      <c r="J50" s="610"/>
      <c r="K50" s="610"/>
      <c r="L50" s="610"/>
      <c r="M50" s="611"/>
    </row>
    <row r="51" spans="2:15" ht="36.75" customHeight="1" thickBot="1" x14ac:dyDescent="0.3">
      <c r="B51" s="604"/>
      <c r="C51" s="605"/>
      <c r="D51" s="598"/>
      <c r="E51" s="598"/>
      <c r="F51" s="598"/>
      <c r="G51" s="598"/>
      <c r="H51" s="598"/>
      <c r="I51" s="598"/>
      <c r="J51" s="598"/>
      <c r="K51" s="598"/>
      <c r="L51" s="598"/>
      <c r="M51" s="599"/>
    </row>
    <row r="52" spans="2:15" x14ac:dyDescent="0.25">
      <c r="B52" s="590" t="s">
        <v>2</v>
      </c>
      <c r="C52" s="591"/>
      <c r="D52" s="594" t="s">
        <v>26</v>
      </c>
      <c r="E52" s="595"/>
      <c r="F52" s="595"/>
      <c r="G52" s="595"/>
      <c r="H52" s="595"/>
      <c r="I52" s="595"/>
      <c r="J52" s="595"/>
      <c r="K52" s="595"/>
      <c r="L52" s="595"/>
      <c r="M52" s="596"/>
    </row>
    <row r="53" spans="2:15" ht="15.75" thickBot="1" x14ac:dyDescent="0.3">
      <c r="B53" s="592"/>
      <c r="C53" s="593"/>
      <c r="D53" s="597"/>
      <c r="E53" s="598"/>
      <c r="F53" s="598"/>
      <c r="G53" s="598"/>
      <c r="H53" s="598"/>
      <c r="I53" s="598"/>
      <c r="J53" s="598"/>
      <c r="K53" s="598"/>
      <c r="L53" s="598"/>
      <c r="M53" s="599"/>
    </row>
    <row r="54" spans="2:15" ht="60.75" thickBot="1" x14ac:dyDescent="0.3">
      <c r="B54" s="176" t="s">
        <v>11</v>
      </c>
      <c r="C54" s="17" t="s">
        <v>4</v>
      </c>
      <c r="D54" s="18" t="s">
        <v>13</v>
      </c>
      <c r="E54" s="21" t="s">
        <v>28</v>
      </c>
      <c r="F54" s="19" t="s">
        <v>5</v>
      </c>
      <c r="G54" s="106" t="s">
        <v>6</v>
      </c>
      <c r="H54" s="6" t="s">
        <v>7</v>
      </c>
      <c r="I54" s="79" t="s">
        <v>89</v>
      </c>
      <c r="J54" s="160" t="s">
        <v>8</v>
      </c>
      <c r="K54" s="161" t="s">
        <v>105</v>
      </c>
      <c r="L54" s="19" t="s">
        <v>9</v>
      </c>
      <c r="M54" s="18" t="s">
        <v>10</v>
      </c>
    </row>
    <row r="55" spans="2:15" ht="30.75" thickBot="1" x14ac:dyDescent="0.3">
      <c r="B55" s="55">
        <v>8</v>
      </c>
      <c r="C55" s="185" t="s">
        <v>27</v>
      </c>
      <c r="D55" s="147" t="s">
        <v>29</v>
      </c>
      <c r="E55" s="258">
        <f>5340.6/15</f>
        <v>356.04</v>
      </c>
      <c r="F55" s="50">
        <f t="shared" ref="F55:F60" si="2">ROUND(E55*G55,0)</f>
        <v>5341</v>
      </c>
      <c r="G55" s="60">
        <v>15</v>
      </c>
      <c r="H55" s="25">
        <v>4</v>
      </c>
      <c r="I55" s="259">
        <f>ROUND((E55/4)*H55,0)</f>
        <v>356</v>
      </c>
      <c r="J55" s="261">
        <v>0</v>
      </c>
      <c r="K55" s="120">
        <f t="shared" ref="K55:K60" si="3">ROUND((E55*2)*J55,0)</f>
        <v>0</v>
      </c>
      <c r="L55" s="219">
        <f t="shared" ref="L55:L60" si="4">F55+I55+K55</f>
        <v>5697</v>
      </c>
      <c r="M55" s="57"/>
      <c r="O55" s="142"/>
    </row>
    <row r="56" spans="2:15" ht="30.75" thickBot="1" x14ac:dyDescent="0.3">
      <c r="B56" s="61">
        <v>9</v>
      </c>
      <c r="C56" s="116" t="s">
        <v>30</v>
      </c>
      <c r="D56" s="76" t="s">
        <v>31</v>
      </c>
      <c r="E56" s="255">
        <f>4077.2/15</f>
        <v>271.81333333333333</v>
      </c>
      <c r="F56" s="559">
        <f t="shared" si="2"/>
        <v>4077</v>
      </c>
      <c r="G56" s="62">
        <v>15</v>
      </c>
      <c r="H56" s="25">
        <v>0</v>
      </c>
      <c r="I56" s="259">
        <f>ROUND((E56/4)*H56,0)</f>
        <v>0</v>
      </c>
      <c r="J56" s="261">
        <v>0</v>
      </c>
      <c r="K56" s="120">
        <f t="shared" si="3"/>
        <v>0</v>
      </c>
      <c r="L56" s="219">
        <f t="shared" si="4"/>
        <v>4077</v>
      </c>
      <c r="M56" s="48"/>
    </row>
    <row r="57" spans="2:15" ht="27.75" customHeight="1" thickBot="1" x14ac:dyDescent="0.3">
      <c r="B57" s="61">
        <v>10</v>
      </c>
      <c r="C57" s="116" t="s">
        <v>34</v>
      </c>
      <c r="D57" s="76" t="s">
        <v>35</v>
      </c>
      <c r="E57" s="255">
        <v>258.93333333333334</v>
      </c>
      <c r="F57" s="50">
        <f t="shared" si="2"/>
        <v>3884</v>
      </c>
      <c r="G57" s="62">
        <v>15</v>
      </c>
      <c r="H57" s="25"/>
      <c r="I57" s="262"/>
      <c r="J57" s="261">
        <v>0</v>
      </c>
      <c r="K57" s="120">
        <f t="shared" si="3"/>
        <v>0</v>
      </c>
      <c r="L57" s="219">
        <f t="shared" si="4"/>
        <v>3884</v>
      </c>
      <c r="M57" s="48"/>
      <c r="O57" s="142"/>
    </row>
    <row r="58" spans="2:15" ht="21.75" customHeight="1" thickBot="1" x14ac:dyDescent="0.3">
      <c r="B58" s="61">
        <v>11</v>
      </c>
      <c r="C58" s="116" t="s">
        <v>165</v>
      </c>
      <c r="D58" s="76" t="s">
        <v>167</v>
      </c>
      <c r="E58" s="255">
        <v>292.95999999999998</v>
      </c>
      <c r="F58" s="50">
        <f t="shared" si="2"/>
        <v>4394</v>
      </c>
      <c r="G58" s="62">
        <v>15</v>
      </c>
      <c r="H58" s="25"/>
      <c r="I58" s="262"/>
      <c r="J58" s="261">
        <v>0</v>
      </c>
      <c r="K58" s="120">
        <f t="shared" si="3"/>
        <v>0</v>
      </c>
      <c r="L58" s="219">
        <f t="shared" si="4"/>
        <v>4394</v>
      </c>
      <c r="M58" s="48"/>
      <c r="O58" s="142"/>
    </row>
    <row r="59" spans="2:15" ht="21.75" customHeight="1" thickBot="1" x14ac:dyDescent="0.3">
      <c r="B59" s="61">
        <v>12</v>
      </c>
      <c r="C59" s="116" t="s">
        <v>166</v>
      </c>
      <c r="D59" s="76" t="s">
        <v>167</v>
      </c>
      <c r="E59" s="255">
        <v>292.95999999999998</v>
      </c>
      <c r="F59" s="50">
        <f t="shared" si="2"/>
        <v>4394</v>
      </c>
      <c r="G59" s="62">
        <v>15</v>
      </c>
      <c r="H59" s="25"/>
      <c r="I59" s="262"/>
      <c r="J59" s="261">
        <v>0</v>
      </c>
      <c r="K59" s="120">
        <f t="shared" si="3"/>
        <v>0</v>
      </c>
      <c r="L59" s="219">
        <f t="shared" si="4"/>
        <v>4394</v>
      </c>
      <c r="M59" s="48"/>
      <c r="O59" s="142"/>
    </row>
    <row r="60" spans="2:15" ht="30.75" thickBot="1" x14ac:dyDescent="0.3">
      <c r="B60" s="61">
        <v>13</v>
      </c>
      <c r="C60" s="162" t="s">
        <v>36</v>
      </c>
      <c r="D60" s="76" t="s">
        <v>35</v>
      </c>
      <c r="E60" s="255">
        <v>258.93333333333334</v>
      </c>
      <c r="F60" s="50">
        <f t="shared" si="2"/>
        <v>3884</v>
      </c>
      <c r="G60" s="62">
        <v>15</v>
      </c>
      <c r="H60" s="25"/>
      <c r="I60" s="262"/>
      <c r="J60" s="261">
        <v>0</v>
      </c>
      <c r="K60" s="120">
        <f t="shared" si="3"/>
        <v>0</v>
      </c>
      <c r="L60" s="219">
        <f t="shared" si="4"/>
        <v>3884</v>
      </c>
      <c r="M60" s="48"/>
    </row>
    <row r="61" spans="2:15" ht="22.5" customHeight="1" thickBot="1" x14ac:dyDescent="0.35">
      <c r="B61" s="95"/>
      <c r="C61" s="98" t="s">
        <v>129</v>
      </c>
      <c r="D61" s="638"/>
      <c r="E61" s="639"/>
      <c r="F61" s="639"/>
      <c r="G61" s="639"/>
      <c r="H61" s="639"/>
      <c r="I61" s="639"/>
      <c r="J61" s="639"/>
      <c r="K61" s="640"/>
      <c r="L61" s="99">
        <f>L55+L56+L57+L60+L58+L59</f>
        <v>26330</v>
      </c>
      <c r="M61" s="3"/>
    </row>
    <row r="62" spans="2:15" ht="22.5" customHeight="1" x14ac:dyDescent="0.3">
      <c r="C62" s="203"/>
      <c r="D62" s="277"/>
      <c r="E62" s="277"/>
      <c r="F62" s="277"/>
      <c r="G62" s="277"/>
      <c r="H62" s="277"/>
      <c r="I62" s="277"/>
      <c r="J62" s="277"/>
      <c r="K62" s="277"/>
      <c r="L62" s="204"/>
    </row>
    <row r="63" spans="2:15" ht="22.5" customHeight="1" x14ac:dyDescent="0.3">
      <c r="C63" s="203"/>
      <c r="D63" s="277"/>
      <c r="E63" s="277"/>
      <c r="F63" s="277"/>
      <c r="G63" s="277"/>
      <c r="H63" s="277"/>
      <c r="I63" s="277"/>
      <c r="J63" s="277"/>
      <c r="K63" s="277"/>
      <c r="L63" s="204"/>
    </row>
    <row r="64" spans="2:15" ht="22.5" customHeight="1" x14ac:dyDescent="0.3">
      <c r="C64" s="203"/>
      <c r="D64" s="277"/>
      <c r="E64" s="277"/>
      <c r="F64" s="277"/>
      <c r="G64" s="277"/>
      <c r="H64" s="277"/>
      <c r="I64" s="277"/>
      <c r="J64" s="277"/>
      <c r="K64" s="277"/>
      <c r="L64" s="204"/>
    </row>
    <row r="65" spans="2:16" ht="22.5" customHeight="1" x14ac:dyDescent="0.3">
      <c r="C65" s="203"/>
      <c r="D65" s="277"/>
      <c r="E65" s="277"/>
      <c r="F65" s="277"/>
      <c r="G65" s="277"/>
      <c r="H65" s="277"/>
      <c r="I65" s="277"/>
      <c r="J65" s="277"/>
      <c r="K65" s="277"/>
      <c r="L65" s="204"/>
    </row>
    <row r="66" spans="2:16" ht="22.5" customHeight="1" x14ac:dyDescent="0.3">
      <c r="C66" s="203"/>
      <c r="D66" s="277"/>
      <c r="E66" s="277"/>
      <c r="F66" s="277"/>
      <c r="G66" s="277"/>
      <c r="H66" s="277"/>
      <c r="I66" s="277"/>
      <c r="J66" s="277"/>
      <c r="K66" s="277"/>
      <c r="L66" s="204"/>
    </row>
    <row r="67" spans="2:16" ht="22.5" customHeight="1" x14ac:dyDescent="0.3">
      <c r="C67" s="203"/>
      <c r="D67" s="277"/>
      <c r="E67" s="277"/>
      <c r="F67" s="277"/>
      <c r="G67" s="277"/>
      <c r="H67" s="277"/>
      <c r="I67" s="277"/>
      <c r="J67" s="277"/>
      <c r="K67" s="277"/>
      <c r="L67" s="204"/>
    </row>
    <row r="68" spans="2:16" ht="22.5" customHeight="1" x14ac:dyDescent="0.3">
      <c r="C68" s="203"/>
      <c r="D68" s="277"/>
      <c r="E68" s="277"/>
      <c r="F68" s="277"/>
      <c r="G68" s="277"/>
      <c r="H68" s="277"/>
      <c r="I68" s="277"/>
      <c r="J68" s="277"/>
      <c r="K68" s="277"/>
      <c r="L68" s="204"/>
    </row>
    <row r="69" spans="2:16" ht="15.75" thickBot="1" x14ac:dyDescent="0.3">
      <c r="F69" s="45"/>
    </row>
    <row r="70" spans="2:16" x14ac:dyDescent="0.25">
      <c r="B70" s="600">
        <f ca="1">B70:M105</f>
        <v>0</v>
      </c>
      <c r="C70" s="601"/>
      <c r="D70" s="606" t="s">
        <v>0</v>
      </c>
      <c r="E70" s="606"/>
      <c r="F70" s="606"/>
      <c r="G70" s="606"/>
      <c r="H70" s="606"/>
      <c r="I70" s="606"/>
      <c r="J70" s="606"/>
      <c r="K70" s="606"/>
      <c r="L70" s="606"/>
      <c r="M70" s="607"/>
    </row>
    <row r="71" spans="2:16" x14ac:dyDescent="0.25">
      <c r="B71" s="602"/>
      <c r="C71" s="603"/>
      <c r="D71" s="608"/>
      <c r="E71" s="608"/>
      <c r="F71" s="608"/>
      <c r="G71" s="608"/>
      <c r="H71" s="608"/>
      <c r="I71" s="608"/>
      <c r="J71" s="608"/>
      <c r="K71" s="608"/>
      <c r="L71" s="608"/>
      <c r="M71" s="609"/>
    </row>
    <row r="72" spans="2:16" x14ac:dyDescent="0.25">
      <c r="B72" s="602"/>
      <c r="C72" s="603"/>
      <c r="D72" s="610" t="str">
        <f>+D5</f>
        <v>PAGO QUINCENAL DEL 16 AL 28 DE FEBRERO DEL 2025</v>
      </c>
      <c r="E72" s="610"/>
      <c r="F72" s="610"/>
      <c r="G72" s="610"/>
      <c r="H72" s="610"/>
      <c r="I72" s="610"/>
      <c r="J72" s="610"/>
      <c r="K72" s="610"/>
      <c r="L72" s="610"/>
      <c r="M72" s="611"/>
    </row>
    <row r="73" spans="2:16" ht="45.75" customHeight="1" thickBot="1" x14ac:dyDescent="0.3">
      <c r="B73" s="604"/>
      <c r="C73" s="605"/>
      <c r="D73" s="598"/>
      <c r="E73" s="598"/>
      <c r="F73" s="598"/>
      <c r="G73" s="598"/>
      <c r="H73" s="598"/>
      <c r="I73" s="598"/>
      <c r="J73" s="598"/>
      <c r="K73" s="598"/>
      <c r="L73" s="598"/>
      <c r="M73" s="599"/>
    </row>
    <row r="74" spans="2:16" x14ac:dyDescent="0.25">
      <c r="B74" s="590" t="s">
        <v>2</v>
      </c>
      <c r="C74" s="591"/>
      <c r="D74" s="594" t="s">
        <v>37</v>
      </c>
      <c r="E74" s="595"/>
      <c r="F74" s="595"/>
      <c r="G74" s="595"/>
      <c r="H74" s="595"/>
      <c r="I74" s="595"/>
      <c r="J74" s="595"/>
      <c r="K74" s="595"/>
      <c r="L74" s="595"/>
      <c r="M74" s="596"/>
    </row>
    <row r="75" spans="2:16" ht="15.75" thickBot="1" x14ac:dyDescent="0.3">
      <c r="B75" s="592"/>
      <c r="C75" s="593"/>
      <c r="D75" s="597"/>
      <c r="E75" s="598"/>
      <c r="F75" s="598"/>
      <c r="G75" s="598"/>
      <c r="H75" s="598"/>
      <c r="I75" s="598"/>
      <c r="J75" s="598"/>
      <c r="K75" s="598"/>
      <c r="L75" s="598"/>
      <c r="M75" s="599"/>
    </row>
    <row r="76" spans="2:16" ht="60.75" thickBot="1" x14ac:dyDescent="0.3">
      <c r="B76" s="175" t="s">
        <v>11</v>
      </c>
      <c r="C76" s="17" t="s">
        <v>4</v>
      </c>
      <c r="D76" s="18" t="s">
        <v>13</v>
      </c>
      <c r="E76" s="21" t="s">
        <v>28</v>
      </c>
      <c r="F76" s="19" t="s">
        <v>5</v>
      </c>
      <c r="G76" s="106" t="s">
        <v>6</v>
      </c>
      <c r="H76" s="6" t="s">
        <v>7</v>
      </c>
      <c r="I76" s="160" t="s">
        <v>89</v>
      </c>
      <c r="J76" s="160" t="s">
        <v>8</v>
      </c>
      <c r="K76" s="161" t="s">
        <v>105</v>
      </c>
      <c r="L76" s="19" t="s">
        <v>9</v>
      </c>
      <c r="M76" s="18" t="s">
        <v>10</v>
      </c>
      <c r="P76" t="s">
        <v>178</v>
      </c>
    </row>
    <row r="77" spans="2:16" ht="30" customHeight="1" thickBot="1" x14ac:dyDescent="0.3">
      <c r="B77" s="18">
        <v>14</v>
      </c>
      <c r="C77" s="217" t="s">
        <v>38</v>
      </c>
      <c r="D77" s="148" t="s">
        <v>42</v>
      </c>
      <c r="E77" s="255">
        <v>319.2</v>
      </c>
      <c r="F77" s="50">
        <f>ROUND(E77*G77,0)</f>
        <v>4788</v>
      </c>
      <c r="G77" s="24">
        <v>15</v>
      </c>
      <c r="H77" s="24"/>
      <c r="I77" s="12"/>
      <c r="J77" s="13"/>
      <c r="K77" s="8"/>
      <c r="L77" s="225">
        <f>F77+I77+K77</f>
        <v>4788</v>
      </c>
      <c r="M77" s="8"/>
    </row>
    <row r="78" spans="2:16" ht="30" customHeight="1" thickBot="1" x14ac:dyDescent="0.3">
      <c r="B78" s="18">
        <v>15</v>
      </c>
      <c r="C78" s="217" t="s">
        <v>150</v>
      </c>
      <c r="D78" s="148" t="s">
        <v>151</v>
      </c>
      <c r="E78" s="255">
        <v>319.2</v>
      </c>
      <c r="F78" s="50">
        <f>ROUND(E78*G78,0)</f>
        <v>4788</v>
      </c>
      <c r="G78" s="24">
        <v>15</v>
      </c>
      <c r="H78" s="25">
        <v>8</v>
      </c>
      <c r="I78" s="259">
        <f>ROUND((E78/4)*H78,0)</f>
        <v>638</v>
      </c>
      <c r="J78" s="261">
        <v>0</v>
      </c>
      <c r="K78" s="120">
        <f t="shared" ref="K78" si="5">ROUND((E78*2)*J78,0)</f>
        <v>0</v>
      </c>
      <c r="L78" s="219">
        <f>F78+I78+K78</f>
        <v>5426</v>
      </c>
      <c r="M78" s="8"/>
    </row>
    <row r="79" spans="2:16" ht="30" customHeight="1" thickBot="1" x14ac:dyDescent="0.3">
      <c r="B79" s="18">
        <v>16</v>
      </c>
      <c r="C79" s="217" t="s">
        <v>168</v>
      </c>
      <c r="D79" s="148" t="s">
        <v>169</v>
      </c>
      <c r="E79" s="255">
        <v>368.13</v>
      </c>
      <c r="F79" s="50">
        <f>ROUND(E79*G79,0)</f>
        <v>3681</v>
      </c>
      <c r="G79" s="24">
        <v>10</v>
      </c>
      <c r="H79" s="24"/>
      <c r="I79" s="12"/>
      <c r="J79" s="13"/>
      <c r="K79" s="8"/>
      <c r="L79" s="225">
        <f>F79+I79+K79</f>
        <v>3681</v>
      </c>
      <c r="M79" s="8"/>
    </row>
    <row r="80" spans="2:16" ht="30" customHeight="1" thickBot="1" x14ac:dyDescent="0.3">
      <c r="B80" s="63">
        <v>17</v>
      </c>
      <c r="C80" s="103" t="s">
        <v>40</v>
      </c>
      <c r="D80" s="76" t="s">
        <v>43</v>
      </c>
      <c r="E80" s="255">
        <v>448.86666666666667</v>
      </c>
      <c r="F80" s="50">
        <f>ROUND(E80*G80,0)</f>
        <v>6733</v>
      </c>
      <c r="G80" s="62">
        <v>15</v>
      </c>
      <c r="H80" s="62"/>
      <c r="I80" s="50"/>
      <c r="J80" s="57"/>
      <c r="K80" s="48"/>
      <c r="L80" s="222">
        <f>F80+I80+K80</f>
        <v>6733</v>
      </c>
      <c r="M80" s="48"/>
    </row>
    <row r="81" spans="2:17" ht="30" customHeight="1" thickBot="1" x14ac:dyDescent="0.3">
      <c r="B81" s="61">
        <v>18</v>
      </c>
      <c r="C81" s="162" t="s">
        <v>152</v>
      </c>
      <c r="D81" s="76" t="s">
        <v>44</v>
      </c>
      <c r="E81" s="255">
        <v>501.33333333333331</v>
      </c>
      <c r="F81" s="50">
        <f>ROUND(E81*G81,0)</f>
        <v>7520</v>
      </c>
      <c r="G81" s="62">
        <v>15</v>
      </c>
      <c r="H81" s="62"/>
      <c r="I81" s="52"/>
      <c r="J81" s="48"/>
      <c r="K81" s="48"/>
      <c r="L81" s="219">
        <f>F81+I81+K81</f>
        <v>7520</v>
      </c>
      <c r="M81" s="48"/>
      <c r="Q81" s="253">
        <f>SUM(Q76:Q80)</f>
        <v>0</v>
      </c>
    </row>
    <row r="82" spans="2:17" ht="18" customHeight="1" thickBot="1" x14ac:dyDescent="0.35">
      <c r="B82" s="95"/>
      <c r="C82" s="98" t="s">
        <v>129</v>
      </c>
      <c r="D82" s="638"/>
      <c r="E82" s="639"/>
      <c r="F82" s="639"/>
      <c r="G82" s="639"/>
      <c r="H82" s="639"/>
      <c r="I82" s="639"/>
      <c r="J82" s="639"/>
      <c r="K82" s="640"/>
      <c r="L82" s="99">
        <f>L77+L80+L81+L78+L79</f>
        <v>28148</v>
      </c>
      <c r="M82" s="3"/>
      <c r="Q82" s="253">
        <f>+Q81*0.06</f>
        <v>0</v>
      </c>
    </row>
    <row r="83" spans="2:17" hidden="1" x14ac:dyDescent="0.25"/>
    <row r="93" spans="2:17" ht="15.75" thickBot="1" x14ac:dyDescent="0.3">
      <c r="Q93" s="253"/>
    </row>
    <row r="94" spans="2:17" x14ac:dyDescent="0.25">
      <c r="B94" s="600"/>
      <c r="C94" s="601"/>
      <c r="D94" s="606" t="s">
        <v>0</v>
      </c>
      <c r="E94" s="606"/>
      <c r="F94" s="606"/>
      <c r="G94" s="606"/>
      <c r="H94" s="606"/>
      <c r="I94" s="606"/>
      <c r="J94" s="606"/>
      <c r="K94" s="606"/>
      <c r="L94" s="606"/>
      <c r="M94" s="607"/>
      <c r="Q94" s="253"/>
    </row>
    <row r="95" spans="2:17" x14ac:dyDescent="0.25">
      <c r="B95" s="602"/>
      <c r="C95" s="603"/>
      <c r="D95" s="608"/>
      <c r="E95" s="608"/>
      <c r="F95" s="608"/>
      <c r="G95" s="608"/>
      <c r="H95" s="608"/>
      <c r="I95" s="608"/>
      <c r="J95" s="608"/>
      <c r="K95" s="608"/>
      <c r="L95" s="608"/>
      <c r="M95" s="609"/>
    </row>
    <row r="96" spans="2:17" x14ac:dyDescent="0.25">
      <c r="B96" s="602"/>
      <c r="C96" s="603"/>
      <c r="D96" s="610" t="str">
        <f>+D5</f>
        <v>PAGO QUINCENAL DEL 16 AL 28 DE FEBRERO DEL 2025</v>
      </c>
      <c r="E96" s="610"/>
      <c r="F96" s="610"/>
      <c r="G96" s="610"/>
      <c r="H96" s="610"/>
      <c r="I96" s="610"/>
      <c r="J96" s="610"/>
      <c r="K96" s="610"/>
      <c r="L96" s="610"/>
      <c r="M96" s="611"/>
    </row>
    <row r="97" spans="2:13" ht="48.75" customHeight="1" thickBot="1" x14ac:dyDescent="0.3">
      <c r="B97" s="604"/>
      <c r="C97" s="605"/>
      <c r="D97" s="598"/>
      <c r="E97" s="598"/>
      <c r="F97" s="598"/>
      <c r="G97" s="598"/>
      <c r="H97" s="598"/>
      <c r="I97" s="598"/>
      <c r="J97" s="598"/>
      <c r="K97" s="598"/>
      <c r="L97" s="598"/>
      <c r="M97" s="599"/>
    </row>
    <row r="98" spans="2:13" ht="15" customHeight="1" x14ac:dyDescent="0.25">
      <c r="B98" s="636" t="s">
        <v>2</v>
      </c>
      <c r="C98" s="637"/>
      <c r="D98" s="594" t="s">
        <v>45</v>
      </c>
      <c r="E98" s="595"/>
      <c r="F98" s="595"/>
      <c r="G98" s="595"/>
      <c r="H98" s="595"/>
      <c r="I98" s="595"/>
      <c r="J98" s="595"/>
      <c r="K98" s="595"/>
      <c r="L98" s="595"/>
      <c r="M98" s="596"/>
    </row>
    <row r="99" spans="2:13" ht="15.75" customHeight="1" thickBot="1" x14ac:dyDescent="0.3">
      <c r="B99" s="592"/>
      <c r="C99" s="593"/>
      <c r="D99" s="597"/>
      <c r="E99" s="598"/>
      <c r="F99" s="598"/>
      <c r="G99" s="598"/>
      <c r="H99" s="598"/>
      <c r="I99" s="598"/>
      <c r="J99" s="598"/>
      <c r="K99" s="598"/>
      <c r="L99" s="598"/>
      <c r="M99" s="599"/>
    </row>
    <row r="100" spans="2:13" ht="60.75" thickBot="1" x14ac:dyDescent="0.3">
      <c r="B100" s="175" t="s">
        <v>11</v>
      </c>
      <c r="C100" s="17" t="s">
        <v>4</v>
      </c>
      <c r="D100" s="18" t="s">
        <v>13</v>
      </c>
      <c r="E100" s="21" t="s">
        <v>28</v>
      </c>
      <c r="F100" s="19" t="s">
        <v>5</v>
      </c>
      <c r="G100" s="106" t="s">
        <v>6</v>
      </c>
      <c r="H100" s="6" t="s">
        <v>7</v>
      </c>
      <c r="I100" s="79" t="s">
        <v>89</v>
      </c>
      <c r="J100" s="160" t="s">
        <v>8</v>
      </c>
      <c r="K100" s="161" t="s">
        <v>105</v>
      </c>
      <c r="L100" s="19" t="s">
        <v>9</v>
      </c>
      <c r="M100" s="18" t="s">
        <v>10</v>
      </c>
    </row>
    <row r="101" spans="2:13" ht="30.75" thickBot="1" x14ac:dyDescent="0.3">
      <c r="B101" s="55">
        <v>19</v>
      </c>
      <c r="C101" s="115" t="s">
        <v>46</v>
      </c>
      <c r="D101" s="147" t="s">
        <v>47</v>
      </c>
      <c r="E101" s="255">
        <v>431.2</v>
      </c>
      <c r="F101" s="50">
        <f>ROUND(E101*G101,0)</f>
        <v>6468</v>
      </c>
      <c r="G101" s="60">
        <v>15</v>
      </c>
      <c r="H101" s="60"/>
      <c r="I101" s="59"/>
      <c r="J101" s="13"/>
      <c r="K101" s="58"/>
      <c r="L101" s="218">
        <f>F101+I101+K101</f>
        <v>6468</v>
      </c>
      <c r="M101" s="57"/>
    </row>
    <row r="102" spans="2:13" ht="30.75" thickBot="1" x14ac:dyDescent="0.3">
      <c r="B102" s="61">
        <v>20</v>
      </c>
      <c r="C102" s="162" t="s">
        <v>48</v>
      </c>
      <c r="D102" s="48" t="s">
        <v>49</v>
      </c>
      <c r="E102" s="255">
        <v>319.2</v>
      </c>
      <c r="F102" s="50">
        <f>ROUND(E102*G102,0)</f>
        <v>4788</v>
      </c>
      <c r="G102" s="62">
        <v>15</v>
      </c>
      <c r="H102" s="25">
        <v>18</v>
      </c>
      <c r="I102" s="119">
        <f>ROUND((E102/4)*H102,0)</f>
        <v>1436</v>
      </c>
      <c r="J102" s="122"/>
      <c r="K102" s="163"/>
      <c r="L102" s="219">
        <f>F102+I102+K102</f>
        <v>6224</v>
      </c>
      <c r="M102" s="48"/>
    </row>
    <row r="103" spans="2:13" ht="30" customHeight="1" thickBot="1" x14ac:dyDescent="0.3">
      <c r="B103" s="61">
        <v>21</v>
      </c>
      <c r="C103" s="162" t="s">
        <v>153</v>
      </c>
      <c r="D103" s="76" t="s">
        <v>154</v>
      </c>
      <c r="E103" s="255">
        <v>319.2</v>
      </c>
      <c r="F103" s="50">
        <f>ROUND(E103*G103,0)</f>
        <v>4788</v>
      </c>
      <c r="G103" s="62">
        <v>15</v>
      </c>
      <c r="H103" s="25">
        <v>18</v>
      </c>
      <c r="I103" s="119">
        <f>ROUND((E103/4)*H103,0)</f>
        <v>1436</v>
      </c>
      <c r="J103" s="122"/>
      <c r="K103" s="163"/>
      <c r="L103" s="219">
        <f>F103+I103+K103</f>
        <v>6224</v>
      </c>
      <c r="M103" s="48"/>
    </row>
    <row r="104" spans="2:13" ht="30.75" thickBot="1" x14ac:dyDescent="0.3">
      <c r="B104" s="61">
        <v>22</v>
      </c>
      <c r="C104" s="162" t="s">
        <v>50</v>
      </c>
      <c r="D104" s="48" t="s">
        <v>49</v>
      </c>
      <c r="E104" s="255">
        <v>266.2</v>
      </c>
      <c r="F104" s="50">
        <f>ROUND(E104*G104,0)</f>
        <v>3993</v>
      </c>
      <c r="G104" s="62">
        <v>15</v>
      </c>
      <c r="H104" s="25">
        <v>18</v>
      </c>
      <c r="I104" s="119">
        <f>ROUND((E104/4)*H104,0)</f>
        <v>1198</v>
      </c>
      <c r="J104" s="50"/>
      <c r="K104" s="163"/>
      <c r="L104" s="219">
        <f>F104+I104+K104</f>
        <v>5191</v>
      </c>
      <c r="M104" s="48"/>
    </row>
    <row r="105" spans="2:13" ht="15.75" customHeight="1" thickBot="1" x14ac:dyDescent="0.3">
      <c r="B105" s="95"/>
      <c r="C105" s="97" t="s">
        <v>129</v>
      </c>
      <c r="D105" s="2"/>
      <c r="E105" s="2"/>
      <c r="F105" s="2"/>
      <c r="G105" s="2"/>
      <c r="H105" s="2"/>
      <c r="I105" s="2"/>
      <c r="J105" s="2"/>
      <c r="K105" s="2"/>
      <c r="L105" s="99">
        <f>L101+L102+L103+L104</f>
        <v>24107</v>
      </c>
      <c r="M105" s="3"/>
    </row>
    <row r="106" spans="2:13" ht="15.75" customHeight="1" x14ac:dyDescent="0.25">
      <c r="C106" s="207"/>
      <c r="L106" s="204"/>
    </row>
    <row r="107" spans="2:13" ht="15.75" customHeight="1" x14ac:dyDescent="0.25">
      <c r="C107" s="207"/>
      <c r="L107" s="204"/>
    </row>
    <row r="108" spans="2:13" ht="15.75" customHeight="1" x14ac:dyDescent="0.25">
      <c r="C108" s="207"/>
      <c r="L108" s="204"/>
    </row>
    <row r="109" spans="2:13" ht="15.75" customHeight="1" x14ac:dyDescent="0.25">
      <c r="C109" s="207"/>
      <c r="L109" s="204"/>
    </row>
    <row r="110" spans="2:13" ht="15.75" customHeight="1" x14ac:dyDescent="0.25">
      <c r="C110" s="207"/>
      <c r="L110" s="204"/>
    </row>
    <row r="111" spans="2:13" ht="15.75" customHeight="1" x14ac:dyDescent="0.25">
      <c r="C111" s="207"/>
      <c r="L111" s="204"/>
    </row>
    <row r="112" spans="2:13" ht="15.75" customHeight="1" x14ac:dyDescent="0.25">
      <c r="C112" s="207"/>
      <c r="L112" s="204"/>
    </row>
    <row r="113" spans="2:13" ht="15.75" customHeight="1" x14ac:dyDescent="0.25">
      <c r="C113" s="207"/>
      <c r="L113" s="204"/>
    </row>
    <row r="114" spans="2:13" ht="15.75" customHeight="1" x14ac:dyDescent="0.25">
      <c r="C114" s="207"/>
      <c r="L114" s="204"/>
    </row>
    <row r="115" spans="2:13" ht="15.75" customHeight="1" x14ac:dyDescent="0.25">
      <c r="C115" s="207"/>
      <c r="L115" s="204"/>
    </row>
    <row r="116" spans="2:13" ht="15.75" customHeight="1" x14ac:dyDescent="0.25">
      <c r="C116" s="207"/>
      <c r="L116" s="204"/>
    </row>
    <row r="117" spans="2:13" ht="15.75" customHeight="1" x14ac:dyDescent="0.25">
      <c r="C117" s="207"/>
      <c r="L117" s="204"/>
    </row>
    <row r="118" spans="2:13" ht="15" customHeight="1" thickBot="1" x14ac:dyDescent="0.3">
      <c r="F118" s="45"/>
    </row>
    <row r="119" spans="2:13" x14ac:dyDescent="0.25">
      <c r="B119" s="600"/>
      <c r="C119" s="601"/>
      <c r="D119" s="606" t="s">
        <v>0</v>
      </c>
      <c r="E119" s="606"/>
      <c r="F119" s="606"/>
      <c r="G119" s="606"/>
      <c r="H119" s="606"/>
      <c r="I119" s="606"/>
      <c r="J119" s="606"/>
      <c r="K119" s="606"/>
      <c r="L119" s="606"/>
      <c r="M119" s="607"/>
    </row>
    <row r="120" spans="2:13" x14ac:dyDescent="0.25">
      <c r="B120" s="602"/>
      <c r="C120" s="603"/>
      <c r="D120" s="608"/>
      <c r="E120" s="608"/>
      <c r="F120" s="608"/>
      <c r="G120" s="608"/>
      <c r="H120" s="608"/>
      <c r="I120" s="608"/>
      <c r="J120" s="608"/>
      <c r="K120" s="608"/>
      <c r="L120" s="608"/>
      <c r="M120" s="609"/>
    </row>
    <row r="121" spans="2:13" x14ac:dyDescent="0.25">
      <c r="B121" s="602"/>
      <c r="C121" s="603"/>
      <c r="D121" s="610" t="str">
        <f>+D5</f>
        <v>PAGO QUINCENAL DEL 16 AL 28 DE FEBRERO DEL 2025</v>
      </c>
      <c r="E121" s="610"/>
      <c r="F121" s="610"/>
      <c r="G121" s="610"/>
      <c r="H121" s="610"/>
      <c r="I121" s="610"/>
      <c r="J121" s="610"/>
      <c r="K121" s="610"/>
      <c r="L121" s="610"/>
      <c r="M121" s="611"/>
    </row>
    <row r="122" spans="2:13" ht="48.75" customHeight="1" thickBot="1" x14ac:dyDescent="0.3">
      <c r="B122" s="604"/>
      <c r="C122" s="605"/>
      <c r="D122" s="598"/>
      <c r="E122" s="598"/>
      <c r="F122" s="598"/>
      <c r="G122" s="598"/>
      <c r="H122" s="598"/>
      <c r="I122" s="598"/>
      <c r="J122" s="598"/>
      <c r="K122" s="598"/>
      <c r="L122" s="598"/>
      <c r="M122" s="599"/>
    </row>
    <row r="123" spans="2:13" ht="15" customHeight="1" x14ac:dyDescent="0.25">
      <c r="B123" s="636" t="s">
        <v>2</v>
      </c>
      <c r="C123" s="637"/>
      <c r="D123" s="594" t="s">
        <v>52</v>
      </c>
      <c r="E123" s="595"/>
      <c r="F123" s="595"/>
      <c r="G123" s="595"/>
      <c r="H123" s="595"/>
      <c r="I123" s="595"/>
      <c r="J123" s="595"/>
      <c r="K123" s="595"/>
      <c r="L123" s="595"/>
      <c r="M123" s="596"/>
    </row>
    <row r="124" spans="2:13" ht="15.75" customHeight="1" thickBot="1" x14ac:dyDescent="0.3">
      <c r="B124" s="592"/>
      <c r="C124" s="593"/>
      <c r="D124" s="597"/>
      <c r="E124" s="598"/>
      <c r="F124" s="598"/>
      <c r="G124" s="598"/>
      <c r="H124" s="598"/>
      <c r="I124" s="598"/>
      <c r="J124" s="598"/>
      <c r="K124" s="598"/>
      <c r="L124" s="598"/>
      <c r="M124" s="599"/>
    </row>
    <row r="125" spans="2:13" ht="60.75" thickBot="1" x14ac:dyDescent="0.3">
      <c r="B125" s="176" t="s">
        <v>11</v>
      </c>
      <c r="C125" s="17" t="s">
        <v>4</v>
      </c>
      <c r="D125" s="18" t="s">
        <v>13</v>
      </c>
      <c r="E125" s="21" t="s">
        <v>28</v>
      </c>
      <c r="F125" s="19" t="s">
        <v>5</v>
      </c>
      <c r="G125" s="106" t="s">
        <v>6</v>
      </c>
      <c r="H125" s="6" t="s">
        <v>7</v>
      </c>
      <c r="I125" s="79" t="s">
        <v>89</v>
      </c>
      <c r="J125" s="160" t="s">
        <v>8</v>
      </c>
      <c r="K125" s="161" t="s">
        <v>105</v>
      </c>
      <c r="L125" s="19" t="s">
        <v>9</v>
      </c>
      <c r="M125" s="18" t="s">
        <v>10</v>
      </c>
    </row>
    <row r="126" spans="2:13" ht="30.75" thickBot="1" x14ac:dyDescent="0.3">
      <c r="B126" s="61">
        <v>23</v>
      </c>
      <c r="C126" s="162" t="s">
        <v>139</v>
      </c>
      <c r="D126" s="29" t="s">
        <v>54</v>
      </c>
      <c r="E126" s="255">
        <v>319.2</v>
      </c>
      <c r="F126" s="255">
        <f>ROUND(E126*G126,0)</f>
        <v>4788</v>
      </c>
      <c r="G126" s="25">
        <v>15</v>
      </c>
      <c r="H126" s="25">
        <v>18</v>
      </c>
      <c r="I126" s="119">
        <f>ROUND((E126/4)*H126,0)</f>
        <v>1436</v>
      </c>
      <c r="J126" s="255"/>
      <c r="K126" s="255"/>
      <c r="L126" s="219">
        <f>F126+I126+K126</f>
        <v>6224</v>
      </c>
      <c r="M126" s="50"/>
    </row>
    <row r="127" spans="2:13" ht="18" customHeight="1" thickBot="1" x14ac:dyDescent="0.3">
      <c r="B127" s="133"/>
      <c r="C127" s="103" t="s">
        <v>129</v>
      </c>
      <c r="D127" s="638"/>
      <c r="E127" s="639"/>
      <c r="F127" s="639"/>
      <c r="G127" s="639"/>
      <c r="H127" s="639"/>
      <c r="I127" s="639"/>
      <c r="J127" s="639"/>
      <c r="K127" s="640"/>
      <c r="L127" s="226">
        <f>L126</f>
        <v>6224</v>
      </c>
      <c r="M127" s="53"/>
    </row>
    <row r="128" spans="2:13" ht="15.75" thickBot="1" x14ac:dyDescent="0.3"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</row>
    <row r="129" spans="2:13" x14ac:dyDescent="0.25">
      <c r="B129" s="612"/>
      <c r="C129" s="613"/>
      <c r="D129" s="618" t="s">
        <v>0</v>
      </c>
      <c r="E129" s="618"/>
      <c r="F129" s="618"/>
      <c r="G129" s="618"/>
      <c r="H129" s="618"/>
      <c r="I129" s="618"/>
      <c r="J129" s="618"/>
      <c r="K129" s="618"/>
      <c r="L129" s="618"/>
      <c r="M129" s="619"/>
    </row>
    <row r="130" spans="2:13" x14ac:dyDescent="0.25">
      <c r="B130" s="614"/>
      <c r="C130" s="615"/>
      <c r="D130" s="620"/>
      <c r="E130" s="620"/>
      <c r="F130" s="620"/>
      <c r="G130" s="620"/>
      <c r="H130" s="620"/>
      <c r="I130" s="620"/>
      <c r="J130" s="620"/>
      <c r="K130" s="620"/>
      <c r="L130" s="620"/>
      <c r="M130" s="621"/>
    </row>
    <row r="131" spans="2:13" x14ac:dyDescent="0.25">
      <c r="B131" s="614"/>
      <c r="C131" s="615"/>
      <c r="D131" s="610" t="str">
        <f>+D5</f>
        <v>PAGO QUINCENAL DEL 16 AL 28 DE FEBRERO DEL 2025</v>
      </c>
      <c r="E131" s="610"/>
      <c r="F131" s="610"/>
      <c r="G131" s="610"/>
      <c r="H131" s="610"/>
      <c r="I131" s="610"/>
      <c r="J131" s="610"/>
      <c r="K131" s="610"/>
      <c r="L131" s="610"/>
      <c r="M131" s="611"/>
    </row>
    <row r="132" spans="2:13" ht="48" customHeight="1" thickBot="1" x14ac:dyDescent="0.3">
      <c r="B132" s="616"/>
      <c r="C132" s="617"/>
      <c r="D132" s="598"/>
      <c r="E132" s="598"/>
      <c r="F132" s="598"/>
      <c r="G132" s="598"/>
      <c r="H132" s="598"/>
      <c r="I132" s="598"/>
      <c r="J132" s="598"/>
      <c r="K132" s="598"/>
      <c r="L132" s="598"/>
      <c r="M132" s="599"/>
    </row>
    <row r="133" spans="2:13" ht="15" customHeight="1" x14ac:dyDescent="0.25">
      <c r="B133" s="656" t="s">
        <v>2</v>
      </c>
      <c r="C133" s="657"/>
      <c r="D133" s="630" t="s">
        <v>55</v>
      </c>
      <c r="E133" s="631"/>
      <c r="F133" s="631"/>
      <c r="G133" s="631"/>
      <c r="H133" s="631"/>
      <c r="I133" s="631"/>
      <c r="J133" s="631"/>
      <c r="K133" s="631"/>
      <c r="L133" s="631"/>
      <c r="M133" s="632"/>
    </row>
    <row r="134" spans="2:13" ht="15.75" customHeight="1" thickBot="1" x14ac:dyDescent="0.3">
      <c r="B134" s="628"/>
      <c r="C134" s="629"/>
      <c r="D134" s="633"/>
      <c r="E134" s="624"/>
      <c r="F134" s="624"/>
      <c r="G134" s="624"/>
      <c r="H134" s="624"/>
      <c r="I134" s="624"/>
      <c r="J134" s="624"/>
      <c r="K134" s="624"/>
      <c r="L134" s="624"/>
      <c r="M134" s="625"/>
    </row>
    <row r="135" spans="2:13" ht="60.75" thickBot="1" x14ac:dyDescent="0.3">
      <c r="B135" s="174" t="s">
        <v>11</v>
      </c>
      <c r="C135" s="47" t="s">
        <v>4</v>
      </c>
      <c r="D135" s="61" t="s">
        <v>13</v>
      </c>
      <c r="E135" s="73" t="s">
        <v>28</v>
      </c>
      <c r="F135" s="74" t="s">
        <v>5</v>
      </c>
      <c r="G135" s="136" t="s">
        <v>6</v>
      </c>
      <c r="H135" s="6" t="s">
        <v>7</v>
      </c>
      <c r="I135" s="79" t="s">
        <v>89</v>
      </c>
      <c r="J135" s="160" t="s">
        <v>8</v>
      </c>
      <c r="K135" s="161" t="s">
        <v>105</v>
      </c>
      <c r="L135" s="74" t="s">
        <v>9</v>
      </c>
      <c r="M135" s="61" t="s">
        <v>10</v>
      </c>
    </row>
    <row r="136" spans="2:13" ht="30.75" thickBot="1" x14ac:dyDescent="0.3">
      <c r="B136" s="61">
        <v>24</v>
      </c>
      <c r="C136" s="162" t="s">
        <v>56</v>
      </c>
      <c r="D136" s="76" t="s">
        <v>57</v>
      </c>
      <c r="E136" s="255">
        <v>319.2</v>
      </c>
      <c r="F136" s="50">
        <f>ROUND(E136*G136,0)</f>
        <v>4788</v>
      </c>
      <c r="G136" s="62">
        <v>15</v>
      </c>
      <c r="H136" s="62"/>
      <c r="I136" s="52"/>
      <c r="J136" s="50"/>
      <c r="K136" s="50"/>
      <c r="L136" s="219">
        <f>F136+I136+K136</f>
        <v>4788</v>
      </c>
      <c r="M136" s="48"/>
    </row>
    <row r="137" spans="2:13" ht="21.75" customHeight="1" thickBot="1" x14ac:dyDescent="0.35">
      <c r="B137" s="133"/>
      <c r="C137" s="134" t="s">
        <v>129</v>
      </c>
      <c r="D137" s="647"/>
      <c r="E137" s="648"/>
      <c r="F137" s="648"/>
      <c r="G137" s="648"/>
      <c r="H137" s="648"/>
      <c r="I137" s="648"/>
      <c r="J137" s="648"/>
      <c r="K137" s="649"/>
      <c r="L137" s="135">
        <f>L136</f>
        <v>4788</v>
      </c>
      <c r="M137" s="53"/>
    </row>
    <row r="138" spans="2:13" ht="27.75" customHeight="1" thickBot="1" x14ac:dyDescent="0.35">
      <c r="B138" s="42"/>
      <c r="C138" s="205"/>
      <c r="D138" s="71"/>
      <c r="E138" s="71"/>
      <c r="F138" s="71"/>
      <c r="G138" s="71"/>
      <c r="H138" s="71"/>
      <c r="I138" s="71"/>
      <c r="J138" s="71"/>
      <c r="K138" s="71"/>
      <c r="L138" s="206"/>
      <c r="M138" s="42"/>
    </row>
    <row r="139" spans="2:13" x14ac:dyDescent="0.25">
      <c r="B139" s="600"/>
      <c r="C139" s="601"/>
      <c r="D139" s="606" t="s">
        <v>0</v>
      </c>
      <c r="E139" s="606"/>
      <c r="F139" s="606"/>
      <c r="G139" s="606"/>
      <c r="H139" s="606"/>
      <c r="I139" s="606"/>
      <c r="J139" s="606"/>
      <c r="K139" s="606"/>
      <c r="L139" s="606"/>
      <c r="M139" s="607"/>
    </row>
    <row r="140" spans="2:13" x14ac:dyDescent="0.25">
      <c r="B140" s="602"/>
      <c r="C140" s="603"/>
      <c r="D140" s="608"/>
      <c r="E140" s="608"/>
      <c r="F140" s="608"/>
      <c r="G140" s="608"/>
      <c r="H140" s="608"/>
      <c r="I140" s="608"/>
      <c r="J140" s="608"/>
      <c r="K140" s="608"/>
      <c r="L140" s="608"/>
      <c r="M140" s="609"/>
    </row>
    <row r="141" spans="2:13" x14ac:dyDescent="0.25">
      <c r="B141" s="602"/>
      <c r="C141" s="603"/>
      <c r="D141" s="610" t="str">
        <f>+D5</f>
        <v>PAGO QUINCENAL DEL 16 AL 28 DE FEBRERO DEL 2025</v>
      </c>
      <c r="E141" s="610"/>
      <c r="F141" s="610"/>
      <c r="G141" s="610"/>
      <c r="H141" s="610"/>
      <c r="I141" s="610"/>
      <c r="J141" s="610"/>
      <c r="K141" s="610"/>
      <c r="L141" s="610"/>
      <c r="M141" s="611"/>
    </row>
    <row r="142" spans="2:13" ht="52.5" customHeight="1" thickBot="1" x14ac:dyDescent="0.3">
      <c r="B142" s="604"/>
      <c r="C142" s="605"/>
      <c r="D142" s="598"/>
      <c r="E142" s="598"/>
      <c r="F142" s="598"/>
      <c r="G142" s="598"/>
      <c r="H142" s="598"/>
      <c r="I142" s="598"/>
      <c r="J142" s="598"/>
      <c r="K142" s="598"/>
      <c r="L142" s="598"/>
      <c r="M142" s="599"/>
    </row>
    <row r="143" spans="2:13" ht="15" customHeight="1" x14ac:dyDescent="0.25">
      <c r="B143" s="636" t="s">
        <v>2</v>
      </c>
      <c r="C143" s="637"/>
      <c r="D143" s="594" t="s">
        <v>142</v>
      </c>
      <c r="E143" s="595"/>
      <c r="F143" s="595"/>
      <c r="G143" s="595"/>
      <c r="H143" s="595"/>
      <c r="I143" s="595"/>
      <c r="J143" s="595"/>
      <c r="K143" s="595"/>
      <c r="L143" s="595"/>
      <c r="M143" s="596"/>
    </row>
    <row r="144" spans="2:13" ht="7.5" customHeight="1" thickBot="1" x14ac:dyDescent="0.3">
      <c r="B144" s="592"/>
      <c r="C144" s="593"/>
      <c r="D144" s="597"/>
      <c r="E144" s="598"/>
      <c r="F144" s="598"/>
      <c r="G144" s="598"/>
      <c r="H144" s="598"/>
      <c r="I144" s="598"/>
      <c r="J144" s="598"/>
      <c r="K144" s="598"/>
      <c r="L144" s="598"/>
      <c r="M144" s="599"/>
    </row>
    <row r="145" spans="2:13" ht="60.75" thickBot="1" x14ac:dyDescent="0.3">
      <c r="B145" s="176" t="s">
        <v>11</v>
      </c>
      <c r="C145" s="17" t="s">
        <v>4</v>
      </c>
      <c r="D145" s="18" t="s">
        <v>13</v>
      </c>
      <c r="E145" s="21" t="s">
        <v>28</v>
      </c>
      <c r="F145" s="19" t="s">
        <v>5</v>
      </c>
      <c r="G145" s="106" t="s">
        <v>6</v>
      </c>
      <c r="H145" s="6" t="s">
        <v>7</v>
      </c>
      <c r="I145" s="79" t="s">
        <v>89</v>
      </c>
      <c r="J145" s="160" t="s">
        <v>8</v>
      </c>
      <c r="K145" s="161" t="s">
        <v>105</v>
      </c>
      <c r="L145" s="19" t="s">
        <v>9</v>
      </c>
      <c r="M145" s="18" t="s">
        <v>10</v>
      </c>
    </row>
    <row r="146" spans="2:13" ht="27" customHeight="1" thickBot="1" x14ac:dyDescent="0.3">
      <c r="B146" s="61">
        <v>39</v>
      </c>
      <c r="C146" s="162" t="s">
        <v>143</v>
      </c>
      <c r="D146" s="76" t="s">
        <v>144</v>
      </c>
      <c r="E146" s="255">
        <f>6732.4/15</f>
        <v>448.82666666666665</v>
      </c>
      <c r="F146" s="50">
        <f>ROUND(E146*G146,0)</f>
        <v>4488</v>
      </c>
      <c r="G146" s="62">
        <v>10</v>
      </c>
      <c r="H146" s="62"/>
      <c r="I146" s="52"/>
      <c r="J146" s="13"/>
      <c r="K146" s="50"/>
      <c r="L146" s="219">
        <f>F146+I146+K146</f>
        <v>4488</v>
      </c>
      <c r="M146" s="48"/>
    </row>
    <row r="147" spans="2:13" ht="28.5" customHeight="1" thickBot="1" x14ac:dyDescent="0.3">
      <c r="B147" s="61">
        <v>40</v>
      </c>
      <c r="C147" s="173" t="s">
        <v>155</v>
      </c>
      <c r="D147" s="76" t="s">
        <v>156</v>
      </c>
      <c r="E147" s="255">
        <v>432.16</v>
      </c>
      <c r="F147" s="50">
        <f>ROUND(E147*G147,0)</f>
        <v>6482</v>
      </c>
      <c r="G147" s="62">
        <v>15</v>
      </c>
      <c r="H147" s="62"/>
      <c r="I147" s="52"/>
      <c r="J147" s="13"/>
      <c r="K147" s="50"/>
      <c r="L147" s="219">
        <f>F147+I147+K147</f>
        <v>6482</v>
      </c>
      <c r="M147" s="48"/>
    </row>
    <row r="148" spans="2:13" ht="26.25" customHeight="1" thickBot="1" x14ac:dyDescent="0.3">
      <c r="B148" s="47"/>
      <c r="C148" s="188" t="s">
        <v>129</v>
      </c>
      <c r="D148" s="227"/>
      <c r="E148" s="52"/>
      <c r="F148" s="52"/>
      <c r="G148" s="51"/>
      <c r="H148" s="51"/>
      <c r="I148" s="52"/>
      <c r="J148" s="14"/>
      <c r="K148" s="52"/>
      <c r="L148" s="141">
        <f>L146+L147</f>
        <v>10970</v>
      </c>
      <c r="M148" s="53"/>
    </row>
    <row r="149" spans="2:13" ht="15.75" thickBot="1" x14ac:dyDescent="0.3"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</row>
    <row r="150" spans="2:13" x14ac:dyDescent="0.25">
      <c r="B150" s="612"/>
      <c r="C150" s="613"/>
      <c r="D150" s="618" t="s">
        <v>0</v>
      </c>
      <c r="E150" s="618"/>
      <c r="F150" s="618"/>
      <c r="G150" s="618"/>
      <c r="H150" s="618"/>
      <c r="I150" s="618"/>
      <c r="J150" s="618"/>
      <c r="K150" s="618"/>
      <c r="L150" s="618"/>
      <c r="M150" s="619"/>
    </row>
    <row r="151" spans="2:13" x14ac:dyDescent="0.25">
      <c r="B151" s="614"/>
      <c r="C151" s="615"/>
      <c r="D151" s="620"/>
      <c r="E151" s="620"/>
      <c r="F151" s="620"/>
      <c r="G151" s="620"/>
      <c r="H151" s="620"/>
      <c r="I151" s="620"/>
      <c r="J151" s="620"/>
      <c r="K151" s="620"/>
      <c r="L151" s="620"/>
      <c r="M151" s="621"/>
    </row>
    <row r="152" spans="2:13" x14ac:dyDescent="0.25">
      <c r="B152" s="614"/>
      <c r="C152" s="615"/>
      <c r="D152" s="610" t="str">
        <f>+D5</f>
        <v>PAGO QUINCENAL DEL 16 AL 28 DE FEBRERO DEL 2025</v>
      </c>
      <c r="E152" s="610"/>
      <c r="F152" s="610"/>
      <c r="G152" s="610"/>
      <c r="H152" s="610"/>
      <c r="I152" s="610"/>
      <c r="J152" s="610"/>
      <c r="K152" s="610"/>
      <c r="L152" s="610"/>
      <c r="M152" s="611"/>
    </row>
    <row r="153" spans="2:13" ht="34.5" customHeight="1" thickBot="1" x14ac:dyDescent="0.3">
      <c r="B153" s="616"/>
      <c r="C153" s="617"/>
      <c r="D153" s="598"/>
      <c r="E153" s="598"/>
      <c r="F153" s="598"/>
      <c r="G153" s="598"/>
      <c r="H153" s="598"/>
      <c r="I153" s="598"/>
      <c r="J153" s="598"/>
      <c r="K153" s="598"/>
      <c r="L153" s="598"/>
      <c r="M153" s="599"/>
    </row>
    <row r="154" spans="2:13" ht="15" customHeight="1" x14ac:dyDescent="0.25">
      <c r="B154" s="656" t="s">
        <v>2</v>
      </c>
      <c r="C154" s="657"/>
      <c r="D154" s="630" t="s">
        <v>60</v>
      </c>
      <c r="E154" s="631"/>
      <c r="F154" s="631"/>
      <c r="G154" s="631"/>
      <c r="H154" s="631"/>
      <c r="I154" s="631"/>
      <c r="J154" s="631"/>
      <c r="K154" s="631"/>
      <c r="L154" s="631"/>
      <c r="M154" s="632"/>
    </row>
    <row r="155" spans="2:13" ht="15.75" customHeight="1" thickBot="1" x14ac:dyDescent="0.3">
      <c r="B155" s="628"/>
      <c r="C155" s="629"/>
      <c r="D155" s="633"/>
      <c r="E155" s="624"/>
      <c r="F155" s="624"/>
      <c r="G155" s="624"/>
      <c r="H155" s="624"/>
      <c r="I155" s="624"/>
      <c r="J155" s="624"/>
      <c r="K155" s="624"/>
      <c r="L155" s="624"/>
      <c r="M155" s="625"/>
    </row>
    <row r="156" spans="2:13" ht="60.75" thickBot="1" x14ac:dyDescent="0.3">
      <c r="B156" s="174" t="s">
        <v>11</v>
      </c>
      <c r="C156" s="47" t="s">
        <v>4</v>
      </c>
      <c r="D156" s="61" t="s">
        <v>13</v>
      </c>
      <c r="E156" s="73" t="s">
        <v>28</v>
      </c>
      <c r="F156" s="74" t="s">
        <v>5</v>
      </c>
      <c r="G156" s="136" t="s">
        <v>6</v>
      </c>
      <c r="H156" s="6" t="s">
        <v>7</v>
      </c>
      <c r="I156" s="79" t="s">
        <v>89</v>
      </c>
      <c r="J156" s="160" t="s">
        <v>8</v>
      </c>
      <c r="K156" s="161" t="s">
        <v>105</v>
      </c>
      <c r="L156" s="74" t="s">
        <v>9</v>
      </c>
      <c r="M156" s="61" t="s">
        <v>10</v>
      </c>
    </row>
    <row r="157" spans="2:13" ht="27" thickBot="1" x14ac:dyDescent="0.3">
      <c r="B157" s="55">
        <v>25</v>
      </c>
      <c r="C157" s="115" t="s">
        <v>61</v>
      </c>
      <c r="D157" s="190" t="s">
        <v>62</v>
      </c>
      <c r="E157" s="255">
        <f>5075/15</f>
        <v>338.33333333333331</v>
      </c>
      <c r="F157" s="50">
        <f>ROUND(E157*G157,0)</f>
        <v>5075</v>
      </c>
      <c r="G157" s="60">
        <v>15</v>
      </c>
      <c r="H157" s="60"/>
      <c r="I157" s="59"/>
      <c r="J157" s="13"/>
      <c r="K157" s="58"/>
      <c r="L157" s="218">
        <f>F157+I157+K157</f>
        <v>5075</v>
      </c>
      <c r="M157" s="57"/>
    </row>
    <row r="158" spans="2:13" ht="30.75" thickBot="1" x14ac:dyDescent="0.3">
      <c r="B158" s="61">
        <v>26</v>
      </c>
      <c r="C158" s="116" t="s">
        <v>140</v>
      </c>
      <c r="D158" s="76" t="s">
        <v>64</v>
      </c>
      <c r="E158" s="255">
        <f>3662.4/15</f>
        <v>244.16</v>
      </c>
      <c r="F158" s="50">
        <f>ROUND(E158*G158,0)</f>
        <v>3662</v>
      </c>
      <c r="G158" s="62">
        <v>15</v>
      </c>
      <c r="H158" s="62"/>
      <c r="I158" s="52"/>
      <c r="J158" s="50"/>
      <c r="K158" s="50"/>
      <c r="L158" s="219">
        <f>F158+I158+K158</f>
        <v>3662</v>
      </c>
      <c r="M158" s="48"/>
    </row>
    <row r="159" spans="2:13" ht="17.25" customHeight="1" thickBot="1" x14ac:dyDescent="0.3">
      <c r="B159" s="47"/>
      <c r="C159" s="103" t="s">
        <v>129</v>
      </c>
      <c r="D159" s="227"/>
      <c r="E159" s="52"/>
      <c r="F159" s="52"/>
      <c r="G159" s="51"/>
      <c r="H159" s="51"/>
      <c r="I159" s="52"/>
      <c r="J159" s="52"/>
      <c r="K159" s="52"/>
      <c r="L159" s="141">
        <f>L157+L158</f>
        <v>8737</v>
      </c>
      <c r="M159" s="53"/>
    </row>
    <row r="160" spans="2:13" ht="15.75" thickBot="1" x14ac:dyDescent="0.3"/>
    <row r="161" spans="2:13" x14ac:dyDescent="0.25">
      <c r="B161" s="600"/>
      <c r="C161" s="601"/>
      <c r="D161" s="606" t="s">
        <v>0</v>
      </c>
      <c r="E161" s="606"/>
      <c r="F161" s="606"/>
      <c r="G161" s="606"/>
      <c r="H161" s="606"/>
      <c r="I161" s="606"/>
      <c r="J161" s="606"/>
      <c r="K161" s="606"/>
      <c r="L161" s="606"/>
      <c r="M161" s="607"/>
    </row>
    <row r="162" spans="2:13" x14ac:dyDescent="0.25">
      <c r="B162" s="602"/>
      <c r="C162" s="603"/>
      <c r="D162" s="608"/>
      <c r="E162" s="608"/>
      <c r="F162" s="608"/>
      <c r="G162" s="608"/>
      <c r="H162" s="608"/>
      <c r="I162" s="608"/>
      <c r="J162" s="608"/>
      <c r="K162" s="608"/>
      <c r="L162" s="608"/>
      <c r="M162" s="609"/>
    </row>
    <row r="163" spans="2:13" x14ac:dyDescent="0.25">
      <c r="B163" s="602"/>
      <c r="C163" s="603"/>
      <c r="D163" s="610" t="str">
        <f>+D5</f>
        <v>PAGO QUINCENAL DEL 16 AL 28 DE FEBRERO DEL 2025</v>
      </c>
      <c r="E163" s="610"/>
      <c r="F163" s="610"/>
      <c r="G163" s="610"/>
      <c r="H163" s="610"/>
      <c r="I163" s="610"/>
      <c r="J163" s="610"/>
      <c r="K163" s="610"/>
      <c r="L163" s="610"/>
      <c r="M163" s="611"/>
    </row>
    <row r="164" spans="2:13" ht="46.5" customHeight="1" thickBot="1" x14ac:dyDescent="0.3">
      <c r="B164" s="604"/>
      <c r="C164" s="605"/>
      <c r="D164" s="598"/>
      <c r="E164" s="598"/>
      <c r="F164" s="598"/>
      <c r="G164" s="598"/>
      <c r="H164" s="598"/>
      <c r="I164" s="598"/>
      <c r="J164" s="598"/>
      <c r="K164" s="598"/>
      <c r="L164" s="598"/>
      <c r="M164" s="599"/>
    </row>
    <row r="165" spans="2:13" ht="15" customHeight="1" x14ac:dyDescent="0.25">
      <c r="B165" s="636" t="s">
        <v>2</v>
      </c>
      <c r="C165" s="637"/>
      <c r="D165" s="594" t="s">
        <v>65</v>
      </c>
      <c r="E165" s="595"/>
      <c r="F165" s="595"/>
      <c r="G165" s="595"/>
      <c r="H165" s="595"/>
      <c r="I165" s="595"/>
      <c r="J165" s="595"/>
      <c r="K165" s="595"/>
      <c r="L165" s="595"/>
      <c r="M165" s="596"/>
    </row>
    <row r="166" spans="2:13" ht="15.75" customHeight="1" thickBot="1" x14ac:dyDescent="0.3">
      <c r="B166" s="592"/>
      <c r="C166" s="593"/>
      <c r="D166" s="597"/>
      <c r="E166" s="598"/>
      <c r="F166" s="598"/>
      <c r="G166" s="598"/>
      <c r="H166" s="598"/>
      <c r="I166" s="598"/>
      <c r="J166" s="598"/>
      <c r="K166" s="598"/>
      <c r="L166" s="598"/>
      <c r="M166" s="599"/>
    </row>
    <row r="167" spans="2:13" ht="60.75" thickBot="1" x14ac:dyDescent="0.3">
      <c r="B167" s="176" t="s">
        <v>11</v>
      </c>
      <c r="C167" s="17" t="s">
        <v>4</v>
      </c>
      <c r="D167" s="18" t="s">
        <v>13</v>
      </c>
      <c r="E167" s="21" t="s">
        <v>28</v>
      </c>
      <c r="F167" s="19" t="s">
        <v>5</v>
      </c>
      <c r="G167" s="106" t="s">
        <v>6</v>
      </c>
      <c r="H167" s="6" t="s">
        <v>7</v>
      </c>
      <c r="I167" s="21" t="s">
        <v>89</v>
      </c>
      <c r="J167" s="96" t="s">
        <v>8</v>
      </c>
      <c r="K167" s="161" t="s">
        <v>105</v>
      </c>
      <c r="L167" s="19" t="s">
        <v>9</v>
      </c>
      <c r="M167" s="18" t="s">
        <v>10</v>
      </c>
    </row>
    <row r="168" spans="2:13" ht="30.75" thickBot="1" x14ac:dyDescent="0.3">
      <c r="B168" s="55">
        <v>27</v>
      </c>
      <c r="C168" s="115" t="s">
        <v>66</v>
      </c>
      <c r="D168" s="147" t="s">
        <v>67</v>
      </c>
      <c r="E168" s="255">
        <v>330.33333333333331</v>
      </c>
      <c r="F168" s="255">
        <f>ROUND(E168*G168,0)</f>
        <v>4955</v>
      </c>
      <c r="G168" s="24">
        <v>15</v>
      </c>
      <c r="H168" s="60"/>
      <c r="I168" s="59"/>
      <c r="J168" s="261">
        <v>0</v>
      </c>
      <c r="K168" s="120">
        <f>ROUND((E168*2)*J168,0)</f>
        <v>0</v>
      </c>
      <c r="L168" s="59">
        <f>F168+I168+K168</f>
        <v>4955</v>
      </c>
      <c r="M168" s="58"/>
    </row>
    <row r="169" spans="2:13" ht="30.75" thickBot="1" x14ac:dyDescent="0.3">
      <c r="B169" s="61">
        <v>28</v>
      </c>
      <c r="C169" s="116" t="s">
        <v>68</v>
      </c>
      <c r="D169" s="76" t="s">
        <v>67</v>
      </c>
      <c r="E169" s="255">
        <v>330.33333333333331</v>
      </c>
      <c r="F169" s="255">
        <f>ROUND(E169*G169,0)</f>
        <v>4955</v>
      </c>
      <c r="G169" s="25">
        <v>15</v>
      </c>
      <c r="H169" s="62"/>
      <c r="I169" s="52"/>
      <c r="J169" s="261">
        <v>0</v>
      </c>
      <c r="K169" s="120">
        <f>ROUND((E169*2)*J169,0)</f>
        <v>0</v>
      </c>
      <c r="L169" s="59">
        <f>F169+I169+K169</f>
        <v>4955</v>
      </c>
      <c r="M169" s="50"/>
    </row>
    <row r="170" spans="2:13" ht="16.5" customHeight="1" thickBot="1" x14ac:dyDescent="0.35">
      <c r="B170" s="133"/>
      <c r="C170" s="134" t="s">
        <v>129</v>
      </c>
      <c r="D170" s="647"/>
      <c r="E170" s="648"/>
      <c r="F170" s="648"/>
      <c r="G170" s="648"/>
      <c r="H170" s="648"/>
      <c r="I170" s="648"/>
      <c r="J170" s="648"/>
      <c r="K170" s="649"/>
      <c r="L170" s="135">
        <f>L168+L169</f>
        <v>9910</v>
      </c>
      <c r="M170" s="244"/>
    </row>
    <row r="171" spans="2:13" ht="24" customHeight="1" thickBot="1" x14ac:dyDescent="0.3">
      <c r="B171" s="42"/>
      <c r="C171" s="42"/>
      <c r="D171" s="42"/>
      <c r="E171" s="42"/>
      <c r="F171" s="254"/>
      <c r="G171" s="42"/>
      <c r="H171" s="42"/>
      <c r="I171" s="42"/>
      <c r="J171" s="42"/>
      <c r="K171" s="42"/>
      <c r="L171" s="42"/>
      <c r="M171" s="42"/>
    </row>
    <row r="172" spans="2:13" x14ac:dyDescent="0.25">
      <c r="B172" s="612"/>
      <c r="C172" s="613"/>
      <c r="D172" s="618" t="s">
        <v>0</v>
      </c>
      <c r="E172" s="618"/>
      <c r="F172" s="618"/>
      <c r="G172" s="618"/>
      <c r="H172" s="618"/>
      <c r="I172" s="618"/>
      <c r="J172" s="618"/>
      <c r="K172" s="618"/>
      <c r="L172" s="618"/>
      <c r="M172" s="619"/>
    </row>
    <row r="173" spans="2:13" x14ac:dyDescent="0.25">
      <c r="B173" s="614"/>
      <c r="C173" s="615"/>
      <c r="D173" s="620"/>
      <c r="E173" s="620"/>
      <c r="F173" s="620"/>
      <c r="G173" s="620"/>
      <c r="H173" s="620"/>
      <c r="I173" s="620"/>
      <c r="J173" s="620"/>
      <c r="K173" s="620"/>
      <c r="L173" s="620"/>
      <c r="M173" s="621"/>
    </row>
    <row r="174" spans="2:13" x14ac:dyDescent="0.25">
      <c r="B174" s="614"/>
      <c r="C174" s="615"/>
      <c r="D174" s="610" t="str">
        <f>+D5</f>
        <v>PAGO QUINCENAL DEL 16 AL 28 DE FEBRERO DEL 2025</v>
      </c>
      <c r="E174" s="610"/>
      <c r="F174" s="610"/>
      <c r="G174" s="610"/>
      <c r="H174" s="610"/>
      <c r="I174" s="610"/>
      <c r="J174" s="610"/>
      <c r="K174" s="610"/>
      <c r="L174" s="610"/>
      <c r="M174" s="611"/>
    </row>
    <row r="175" spans="2:13" ht="37.5" customHeight="1" thickBot="1" x14ac:dyDescent="0.3">
      <c r="B175" s="616"/>
      <c r="C175" s="617"/>
      <c r="D175" s="598"/>
      <c r="E175" s="598"/>
      <c r="F175" s="598"/>
      <c r="G175" s="598"/>
      <c r="H175" s="598"/>
      <c r="I175" s="598"/>
      <c r="J175" s="598"/>
      <c r="K175" s="598"/>
      <c r="L175" s="598"/>
      <c r="M175" s="599"/>
    </row>
    <row r="176" spans="2:13" ht="15" customHeight="1" x14ac:dyDescent="0.25">
      <c r="B176" s="656" t="s">
        <v>2</v>
      </c>
      <c r="C176" s="657"/>
      <c r="D176" s="630" t="s">
        <v>69</v>
      </c>
      <c r="E176" s="631"/>
      <c r="F176" s="631"/>
      <c r="G176" s="631"/>
      <c r="H176" s="631"/>
      <c r="I176" s="631"/>
      <c r="J176" s="631"/>
      <c r="K176" s="631"/>
      <c r="L176" s="631"/>
      <c r="M176" s="632"/>
    </row>
    <row r="177" spans="2:13" ht="14.25" customHeight="1" thickBot="1" x14ac:dyDescent="0.3">
      <c r="B177" s="628"/>
      <c r="C177" s="629"/>
      <c r="D177" s="633"/>
      <c r="E177" s="624"/>
      <c r="F177" s="624"/>
      <c r="G177" s="624"/>
      <c r="H177" s="624"/>
      <c r="I177" s="624"/>
      <c r="J177" s="624"/>
      <c r="K177" s="624"/>
      <c r="L177" s="624"/>
      <c r="M177" s="625"/>
    </row>
    <row r="178" spans="2:13" ht="36.75" customHeight="1" thickBot="1" x14ac:dyDescent="0.3">
      <c r="B178" s="174" t="s">
        <v>11</v>
      </c>
      <c r="C178" s="47" t="s">
        <v>4</v>
      </c>
      <c r="D178" s="61" t="s">
        <v>13</v>
      </c>
      <c r="E178" s="73" t="s">
        <v>28</v>
      </c>
      <c r="F178" s="74" t="s">
        <v>5</v>
      </c>
      <c r="G178" s="136" t="s">
        <v>6</v>
      </c>
      <c r="H178" s="6" t="s">
        <v>7</v>
      </c>
      <c r="I178" s="19" t="s">
        <v>89</v>
      </c>
      <c r="J178" s="106" t="s">
        <v>8</v>
      </c>
      <c r="K178" s="161" t="s">
        <v>105</v>
      </c>
      <c r="L178" s="74" t="s">
        <v>9</v>
      </c>
      <c r="M178" s="61" t="s">
        <v>10</v>
      </c>
    </row>
    <row r="179" spans="2:13" ht="28.5" customHeight="1" thickBot="1" x14ac:dyDescent="0.3">
      <c r="B179" s="264">
        <v>29</v>
      </c>
      <c r="C179" s="265" t="s">
        <v>157</v>
      </c>
      <c r="D179" s="266" t="s">
        <v>87</v>
      </c>
      <c r="E179" s="74">
        <v>319.2</v>
      </c>
      <c r="F179" s="50">
        <f>ROUND(E179*G179,0)</f>
        <v>4788</v>
      </c>
      <c r="G179" s="60">
        <v>15</v>
      </c>
      <c r="H179" s="60"/>
      <c r="I179" s="59"/>
      <c r="J179" s="13"/>
      <c r="K179" s="58"/>
      <c r="L179" s="59">
        <f>F179+I179+K179</f>
        <v>4788</v>
      </c>
      <c r="M179" s="55"/>
    </row>
    <row r="180" spans="2:13" ht="30" customHeight="1" thickBot="1" x14ac:dyDescent="0.3">
      <c r="B180" s="55">
        <v>30</v>
      </c>
      <c r="C180" s="185" t="s">
        <v>148</v>
      </c>
      <c r="D180" s="147" t="s">
        <v>141</v>
      </c>
      <c r="E180" s="258">
        <v>460</v>
      </c>
      <c r="F180" s="50">
        <f>ROUND(E180*G180,0)</f>
        <v>6900</v>
      </c>
      <c r="G180" s="60">
        <v>15</v>
      </c>
      <c r="H180" s="60"/>
      <c r="I180" s="59"/>
      <c r="J180" s="13"/>
      <c r="K180" s="58"/>
      <c r="L180" s="59">
        <f>F180+I180+K180</f>
        <v>6900</v>
      </c>
      <c r="M180" s="57"/>
    </row>
    <row r="181" spans="2:13" ht="17.25" customHeight="1" thickBot="1" x14ac:dyDescent="0.3">
      <c r="B181" s="47"/>
      <c r="C181" s="173" t="s">
        <v>129</v>
      </c>
      <c r="D181" s="650"/>
      <c r="E181" s="651"/>
      <c r="F181" s="651"/>
      <c r="G181" s="651"/>
      <c r="H181" s="651"/>
      <c r="I181" s="651"/>
      <c r="J181" s="651"/>
      <c r="K181" s="652"/>
      <c r="L181" s="141">
        <f>L180+L179</f>
        <v>11688</v>
      </c>
      <c r="M181" s="53"/>
    </row>
    <row r="182" spans="2:13" ht="15.75" thickBot="1" x14ac:dyDescent="0.3"/>
    <row r="183" spans="2:13" x14ac:dyDescent="0.25">
      <c r="B183" s="600"/>
      <c r="C183" s="601"/>
      <c r="D183" s="606" t="s">
        <v>0</v>
      </c>
      <c r="E183" s="606"/>
      <c r="F183" s="606"/>
      <c r="G183" s="606"/>
      <c r="H183" s="606"/>
      <c r="I183" s="606"/>
      <c r="J183" s="606"/>
      <c r="K183" s="606"/>
      <c r="L183" s="606"/>
      <c r="M183" s="607"/>
    </row>
    <row r="184" spans="2:13" x14ac:dyDescent="0.25">
      <c r="B184" s="602"/>
      <c r="C184" s="603"/>
      <c r="D184" s="608"/>
      <c r="E184" s="608"/>
      <c r="F184" s="608"/>
      <c r="G184" s="608"/>
      <c r="H184" s="608"/>
      <c r="I184" s="608"/>
      <c r="J184" s="608"/>
      <c r="K184" s="608"/>
      <c r="L184" s="608"/>
      <c r="M184" s="609"/>
    </row>
    <row r="185" spans="2:13" x14ac:dyDescent="0.25">
      <c r="B185" s="602"/>
      <c r="C185" s="603"/>
      <c r="D185" s="610" t="str">
        <f>+D5</f>
        <v>PAGO QUINCENAL DEL 16 AL 28 DE FEBRERO DEL 2025</v>
      </c>
      <c r="E185" s="610"/>
      <c r="F185" s="610"/>
      <c r="G185" s="610"/>
      <c r="H185" s="610"/>
      <c r="I185" s="610"/>
      <c r="J185" s="610"/>
      <c r="K185" s="610"/>
      <c r="L185" s="610"/>
      <c r="M185" s="611"/>
    </row>
    <row r="186" spans="2:13" ht="45.75" customHeight="1" thickBot="1" x14ac:dyDescent="0.3">
      <c r="B186" s="604"/>
      <c r="C186" s="605"/>
      <c r="D186" s="598"/>
      <c r="E186" s="598"/>
      <c r="F186" s="598"/>
      <c r="G186" s="598"/>
      <c r="H186" s="598"/>
      <c r="I186" s="598"/>
      <c r="J186" s="598"/>
      <c r="K186" s="598"/>
      <c r="L186" s="598"/>
      <c r="M186" s="599"/>
    </row>
    <row r="187" spans="2:13" ht="15" customHeight="1" x14ac:dyDescent="0.25">
      <c r="B187" s="636" t="s">
        <v>2</v>
      </c>
      <c r="C187" s="637"/>
      <c r="D187" s="594" t="s">
        <v>79</v>
      </c>
      <c r="E187" s="595"/>
      <c r="F187" s="595"/>
      <c r="G187" s="595"/>
      <c r="H187" s="595"/>
      <c r="I187" s="595"/>
      <c r="J187" s="595"/>
      <c r="K187" s="595"/>
      <c r="L187" s="595"/>
      <c r="M187" s="596"/>
    </row>
    <row r="188" spans="2:13" ht="15.75" customHeight="1" thickBot="1" x14ac:dyDescent="0.3">
      <c r="B188" s="592"/>
      <c r="C188" s="593"/>
      <c r="D188" s="597"/>
      <c r="E188" s="598"/>
      <c r="F188" s="598"/>
      <c r="G188" s="598"/>
      <c r="H188" s="598"/>
      <c r="I188" s="598"/>
      <c r="J188" s="598"/>
      <c r="K188" s="598"/>
      <c r="L188" s="598"/>
      <c r="M188" s="599"/>
    </row>
    <row r="189" spans="2:13" ht="60.75" thickBot="1" x14ac:dyDescent="0.3">
      <c r="B189" s="176" t="s">
        <v>11</v>
      </c>
      <c r="C189" s="17" t="s">
        <v>4</v>
      </c>
      <c r="D189" s="18" t="s">
        <v>13</v>
      </c>
      <c r="E189" s="21" t="s">
        <v>28</v>
      </c>
      <c r="F189" s="19" t="s">
        <v>5</v>
      </c>
      <c r="G189" s="106" t="s">
        <v>6</v>
      </c>
      <c r="H189" s="6" t="s">
        <v>7</v>
      </c>
      <c r="I189" s="79" t="s">
        <v>89</v>
      </c>
      <c r="J189" s="160" t="s">
        <v>8</v>
      </c>
      <c r="K189" s="161" t="s">
        <v>105</v>
      </c>
      <c r="L189" s="19" t="s">
        <v>9</v>
      </c>
      <c r="M189" s="18" t="s">
        <v>10</v>
      </c>
    </row>
    <row r="190" spans="2:13" ht="25.5" thickBot="1" x14ac:dyDescent="0.3">
      <c r="B190" s="18">
        <v>31</v>
      </c>
      <c r="C190" s="193" t="s">
        <v>75</v>
      </c>
      <c r="D190" s="194" t="s">
        <v>80</v>
      </c>
      <c r="E190" s="255">
        <v>338.4</v>
      </c>
      <c r="F190" s="50">
        <f>ROUND(E190*G190,0)</f>
        <v>5076</v>
      </c>
      <c r="G190" s="62">
        <v>15</v>
      </c>
      <c r="H190" s="62"/>
      <c r="I190" s="52"/>
      <c r="J190" s="13"/>
      <c r="K190" s="50"/>
      <c r="L190" s="219">
        <f>F190+I190+K190</f>
        <v>5076</v>
      </c>
      <c r="M190" s="48"/>
    </row>
    <row r="191" spans="2:13" ht="15" customHeight="1" thickBot="1" x14ac:dyDescent="0.3">
      <c r="B191" s="95"/>
      <c r="C191" s="97" t="s">
        <v>129</v>
      </c>
      <c r="D191" s="638"/>
      <c r="E191" s="639"/>
      <c r="F191" s="639"/>
      <c r="G191" s="639"/>
      <c r="H191" s="639"/>
      <c r="I191" s="639"/>
      <c r="J191" s="639"/>
      <c r="K191" s="640"/>
      <c r="L191" s="99">
        <f>L190</f>
        <v>5076</v>
      </c>
      <c r="M191" s="3"/>
    </row>
    <row r="192" spans="2:13" ht="15.75" thickBot="1" x14ac:dyDescent="0.3"/>
    <row r="193" spans="2:13" x14ac:dyDescent="0.25">
      <c r="B193" s="600"/>
      <c r="C193" s="601"/>
      <c r="D193" s="606" t="s">
        <v>0</v>
      </c>
      <c r="E193" s="606"/>
      <c r="F193" s="606"/>
      <c r="G193" s="606"/>
      <c r="H193" s="606"/>
      <c r="I193" s="606"/>
      <c r="J193" s="606"/>
      <c r="K193" s="606"/>
      <c r="L193" s="606"/>
      <c r="M193" s="607"/>
    </row>
    <row r="194" spans="2:13" x14ac:dyDescent="0.25">
      <c r="B194" s="602"/>
      <c r="C194" s="603"/>
      <c r="D194" s="608"/>
      <c r="E194" s="608"/>
      <c r="F194" s="608"/>
      <c r="G194" s="608"/>
      <c r="H194" s="608"/>
      <c r="I194" s="608"/>
      <c r="J194" s="608"/>
      <c r="K194" s="608"/>
      <c r="L194" s="608"/>
      <c r="M194" s="609"/>
    </row>
    <row r="195" spans="2:13" x14ac:dyDescent="0.25">
      <c r="B195" s="602"/>
      <c r="C195" s="603"/>
      <c r="D195" s="610" t="str">
        <f>+D5</f>
        <v>PAGO QUINCENAL DEL 16 AL 28 DE FEBRERO DEL 2025</v>
      </c>
      <c r="E195" s="610"/>
      <c r="F195" s="610"/>
      <c r="G195" s="610"/>
      <c r="H195" s="610"/>
      <c r="I195" s="610"/>
      <c r="J195" s="610"/>
      <c r="K195" s="610"/>
      <c r="L195" s="610"/>
      <c r="M195" s="611"/>
    </row>
    <row r="196" spans="2:13" ht="49.5" customHeight="1" thickBot="1" x14ac:dyDescent="0.3">
      <c r="B196" s="604"/>
      <c r="C196" s="605"/>
      <c r="D196" s="598"/>
      <c r="E196" s="598"/>
      <c r="F196" s="598"/>
      <c r="G196" s="598"/>
      <c r="H196" s="598"/>
      <c r="I196" s="598"/>
      <c r="J196" s="598"/>
      <c r="K196" s="598"/>
      <c r="L196" s="598"/>
      <c r="M196" s="599"/>
    </row>
    <row r="197" spans="2:13" ht="15" customHeight="1" x14ac:dyDescent="0.25">
      <c r="B197" s="636" t="s">
        <v>2</v>
      </c>
      <c r="C197" s="637"/>
      <c r="D197" s="594" t="s">
        <v>76</v>
      </c>
      <c r="E197" s="595"/>
      <c r="F197" s="595"/>
      <c r="G197" s="595"/>
      <c r="H197" s="595"/>
      <c r="I197" s="595"/>
      <c r="J197" s="595"/>
      <c r="K197" s="595"/>
      <c r="L197" s="595"/>
      <c r="M197" s="596"/>
    </row>
    <row r="198" spans="2:13" ht="15.75" customHeight="1" thickBot="1" x14ac:dyDescent="0.3">
      <c r="B198" s="592"/>
      <c r="C198" s="593"/>
      <c r="D198" s="597"/>
      <c r="E198" s="598"/>
      <c r="F198" s="598"/>
      <c r="G198" s="598"/>
      <c r="H198" s="598"/>
      <c r="I198" s="598"/>
      <c r="J198" s="598"/>
      <c r="K198" s="598"/>
      <c r="L198" s="598"/>
      <c r="M198" s="599"/>
    </row>
    <row r="199" spans="2:13" ht="60.75" thickBot="1" x14ac:dyDescent="0.3">
      <c r="B199" s="176" t="s">
        <v>11</v>
      </c>
      <c r="C199" s="17" t="s">
        <v>4</v>
      </c>
      <c r="D199" s="18" t="s">
        <v>13</v>
      </c>
      <c r="E199" s="21" t="s">
        <v>28</v>
      </c>
      <c r="F199" s="19" t="s">
        <v>5</v>
      </c>
      <c r="G199" s="106" t="s">
        <v>6</v>
      </c>
      <c r="H199" s="6" t="s">
        <v>7</v>
      </c>
      <c r="I199" s="79" t="s">
        <v>89</v>
      </c>
      <c r="J199" s="160" t="s">
        <v>8</v>
      </c>
      <c r="K199" s="161" t="s">
        <v>105</v>
      </c>
      <c r="L199" s="19" t="s">
        <v>9</v>
      </c>
      <c r="M199" s="18" t="s">
        <v>10</v>
      </c>
    </row>
    <row r="200" spans="2:13" ht="30.75" thickBot="1" x14ac:dyDescent="0.3">
      <c r="B200" s="61">
        <v>32</v>
      </c>
      <c r="C200" s="195" t="s">
        <v>77</v>
      </c>
      <c r="D200" s="76" t="s">
        <v>76</v>
      </c>
      <c r="E200" s="255">
        <f>6347.25/15</f>
        <v>423.15</v>
      </c>
      <c r="F200" s="50">
        <f>ROUND(E200*G200,0)</f>
        <v>6347</v>
      </c>
      <c r="G200" s="62">
        <v>15</v>
      </c>
      <c r="H200" s="62"/>
      <c r="I200" s="52"/>
      <c r="J200" s="13"/>
      <c r="K200" s="50"/>
      <c r="L200" s="219">
        <f>F200+I200+K200</f>
        <v>6347</v>
      </c>
      <c r="M200" s="48"/>
    </row>
    <row r="201" spans="2:13" ht="18.75" customHeight="1" thickBot="1" x14ac:dyDescent="0.3">
      <c r="B201" s="95"/>
      <c r="C201" s="97" t="s">
        <v>131</v>
      </c>
      <c r="D201" s="638"/>
      <c r="E201" s="639"/>
      <c r="F201" s="639"/>
      <c r="G201" s="639"/>
      <c r="H201" s="639"/>
      <c r="I201" s="639"/>
      <c r="J201" s="639"/>
      <c r="K201" s="640"/>
      <c r="L201" s="99">
        <f>L200</f>
        <v>6347</v>
      </c>
      <c r="M201" s="3"/>
    </row>
    <row r="202" spans="2:13" ht="32.25" customHeight="1" thickBot="1" x14ac:dyDescent="0.3"/>
    <row r="203" spans="2:13" x14ac:dyDescent="0.25">
      <c r="B203" s="600"/>
      <c r="C203" s="601"/>
      <c r="D203" s="606" t="s">
        <v>0</v>
      </c>
      <c r="E203" s="606"/>
      <c r="F203" s="606"/>
      <c r="G203" s="606"/>
      <c r="H203" s="606"/>
      <c r="I203" s="606"/>
      <c r="J203" s="606"/>
      <c r="K203" s="606"/>
      <c r="L203" s="606"/>
      <c r="M203" s="607"/>
    </row>
    <row r="204" spans="2:13" x14ac:dyDescent="0.25">
      <c r="B204" s="602"/>
      <c r="C204" s="603"/>
      <c r="D204" s="608"/>
      <c r="E204" s="608"/>
      <c r="F204" s="608"/>
      <c r="G204" s="608"/>
      <c r="H204" s="608"/>
      <c r="I204" s="608"/>
      <c r="J204" s="608"/>
      <c r="K204" s="608"/>
      <c r="L204" s="608"/>
      <c r="M204" s="609"/>
    </row>
    <row r="205" spans="2:13" x14ac:dyDescent="0.25">
      <c r="B205" s="602"/>
      <c r="C205" s="603"/>
      <c r="D205" s="610" t="str">
        <f>+D5</f>
        <v>PAGO QUINCENAL DEL 16 AL 28 DE FEBRERO DEL 2025</v>
      </c>
      <c r="E205" s="610"/>
      <c r="F205" s="610"/>
      <c r="G205" s="610"/>
      <c r="H205" s="610"/>
      <c r="I205" s="610"/>
      <c r="J205" s="610"/>
      <c r="K205" s="610"/>
      <c r="L205" s="610"/>
      <c r="M205" s="611"/>
    </row>
    <row r="206" spans="2:13" ht="48.75" customHeight="1" thickBot="1" x14ac:dyDescent="0.3">
      <c r="B206" s="604"/>
      <c r="C206" s="605"/>
      <c r="D206" s="598"/>
      <c r="E206" s="598"/>
      <c r="F206" s="598"/>
      <c r="G206" s="598"/>
      <c r="H206" s="598"/>
      <c r="I206" s="598"/>
      <c r="J206" s="598"/>
      <c r="K206" s="598"/>
      <c r="L206" s="598"/>
      <c r="M206" s="599"/>
    </row>
    <row r="207" spans="2:13" ht="15" customHeight="1" x14ac:dyDescent="0.25">
      <c r="B207" s="636" t="s">
        <v>2</v>
      </c>
      <c r="C207" s="637"/>
      <c r="D207" s="594" t="s">
        <v>78</v>
      </c>
      <c r="E207" s="595"/>
      <c r="F207" s="595"/>
      <c r="G207" s="595"/>
      <c r="H207" s="595"/>
      <c r="I207" s="595"/>
      <c r="J207" s="595"/>
      <c r="K207" s="595"/>
      <c r="L207" s="595"/>
      <c r="M207" s="596"/>
    </row>
    <row r="208" spans="2:13" ht="15.75" customHeight="1" thickBot="1" x14ac:dyDescent="0.3">
      <c r="B208" s="592"/>
      <c r="C208" s="593"/>
      <c r="D208" s="597"/>
      <c r="E208" s="598"/>
      <c r="F208" s="598"/>
      <c r="G208" s="598"/>
      <c r="H208" s="598"/>
      <c r="I208" s="598"/>
      <c r="J208" s="598"/>
      <c r="K208" s="598"/>
      <c r="L208" s="598"/>
      <c r="M208" s="599"/>
    </row>
    <row r="209" spans="2:13" ht="60.75" thickBot="1" x14ac:dyDescent="0.3">
      <c r="B209" s="175" t="s">
        <v>11</v>
      </c>
      <c r="C209" s="17" t="s">
        <v>4</v>
      </c>
      <c r="D209" s="18" t="s">
        <v>13</v>
      </c>
      <c r="E209" s="21" t="s">
        <v>28</v>
      </c>
      <c r="F209" s="19" t="s">
        <v>5</v>
      </c>
      <c r="G209" s="106" t="s">
        <v>6</v>
      </c>
      <c r="H209" s="6" t="s">
        <v>7</v>
      </c>
      <c r="I209" s="79" t="s">
        <v>89</v>
      </c>
      <c r="J209" s="160" t="s">
        <v>8</v>
      </c>
      <c r="K209" s="161" t="s">
        <v>105</v>
      </c>
      <c r="L209" s="19" t="s">
        <v>9</v>
      </c>
      <c r="M209" s="18" t="s">
        <v>10</v>
      </c>
    </row>
    <row r="210" spans="2:13" ht="30.75" thickBot="1" x14ac:dyDescent="0.3">
      <c r="B210" s="18">
        <v>33</v>
      </c>
      <c r="C210" s="196" t="s">
        <v>81</v>
      </c>
      <c r="D210" s="76" t="s">
        <v>82</v>
      </c>
      <c r="E210" s="255">
        <v>319.2</v>
      </c>
      <c r="F210" s="50">
        <f>ROUND(E210*G210,0)</f>
        <v>4788</v>
      </c>
      <c r="G210" s="62">
        <v>15</v>
      </c>
      <c r="H210" s="62"/>
      <c r="I210" s="49"/>
      <c r="J210" s="50"/>
      <c r="K210" s="48"/>
      <c r="L210" s="219">
        <f>F210+I210+K210</f>
        <v>4788</v>
      </c>
      <c r="M210" s="48"/>
    </row>
    <row r="211" spans="2:13" ht="16.5" customHeight="1" thickBot="1" x14ac:dyDescent="0.3">
      <c r="B211" s="95"/>
      <c r="C211" s="97" t="s">
        <v>129</v>
      </c>
      <c r="D211" s="638"/>
      <c r="E211" s="639"/>
      <c r="F211" s="639"/>
      <c r="G211" s="639"/>
      <c r="H211" s="639"/>
      <c r="I211" s="639"/>
      <c r="J211" s="639"/>
      <c r="K211" s="640"/>
      <c r="L211" s="99">
        <f>L210</f>
        <v>4788</v>
      </c>
      <c r="M211" s="3"/>
    </row>
    <row r="212" spans="2:13" ht="15.75" thickBot="1" x14ac:dyDescent="0.3"/>
    <row r="213" spans="2:13" x14ac:dyDescent="0.25">
      <c r="B213" s="600"/>
      <c r="C213" s="601"/>
      <c r="D213" s="606" t="s">
        <v>0</v>
      </c>
      <c r="E213" s="606"/>
      <c r="F213" s="606"/>
      <c r="G213" s="606"/>
      <c r="H213" s="606"/>
      <c r="I213" s="606"/>
      <c r="J213" s="606"/>
      <c r="K213" s="606"/>
      <c r="L213" s="606"/>
      <c r="M213" s="607"/>
    </row>
    <row r="214" spans="2:13" x14ac:dyDescent="0.25">
      <c r="B214" s="602"/>
      <c r="C214" s="603"/>
      <c r="D214" s="608"/>
      <c r="E214" s="608"/>
      <c r="F214" s="608"/>
      <c r="G214" s="608"/>
      <c r="H214" s="608"/>
      <c r="I214" s="608"/>
      <c r="J214" s="608"/>
      <c r="K214" s="608"/>
      <c r="L214" s="608"/>
      <c r="M214" s="609"/>
    </row>
    <row r="215" spans="2:13" x14ac:dyDescent="0.25">
      <c r="B215" s="602"/>
      <c r="C215" s="603"/>
      <c r="D215" s="610" t="str">
        <f>+D5</f>
        <v>PAGO QUINCENAL DEL 16 AL 28 DE FEBRERO DEL 2025</v>
      </c>
      <c r="E215" s="610"/>
      <c r="F215" s="610"/>
      <c r="G215" s="610"/>
      <c r="H215" s="610"/>
      <c r="I215" s="610"/>
      <c r="J215" s="610"/>
      <c r="K215" s="610"/>
      <c r="L215" s="610"/>
      <c r="M215" s="611"/>
    </row>
    <row r="216" spans="2:13" ht="54.75" customHeight="1" thickBot="1" x14ac:dyDescent="0.3">
      <c r="B216" s="604"/>
      <c r="C216" s="605"/>
      <c r="D216" s="598"/>
      <c r="E216" s="598"/>
      <c r="F216" s="598"/>
      <c r="G216" s="598"/>
      <c r="H216" s="598"/>
      <c r="I216" s="598"/>
      <c r="J216" s="598"/>
      <c r="K216" s="598"/>
      <c r="L216" s="598"/>
      <c r="M216" s="599"/>
    </row>
    <row r="217" spans="2:13" ht="15" customHeight="1" x14ac:dyDescent="0.25">
      <c r="B217" s="636" t="s">
        <v>2</v>
      </c>
      <c r="C217" s="637"/>
      <c r="D217" s="594" t="s">
        <v>145</v>
      </c>
      <c r="E217" s="595"/>
      <c r="F217" s="595"/>
      <c r="G217" s="595"/>
      <c r="H217" s="595"/>
      <c r="I217" s="595"/>
      <c r="J217" s="595"/>
      <c r="K217" s="595"/>
      <c r="L217" s="595"/>
      <c r="M217" s="596"/>
    </row>
    <row r="218" spans="2:13" ht="15.75" customHeight="1" thickBot="1" x14ac:dyDescent="0.3">
      <c r="B218" s="592"/>
      <c r="C218" s="593"/>
      <c r="D218" s="597"/>
      <c r="E218" s="598"/>
      <c r="F218" s="598"/>
      <c r="G218" s="598"/>
      <c r="H218" s="598"/>
      <c r="I218" s="598"/>
      <c r="J218" s="598"/>
      <c r="K218" s="598"/>
      <c r="L218" s="598"/>
      <c r="M218" s="599"/>
    </row>
    <row r="219" spans="2:13" ht="60.75" thickBot="1" x14ac:dyDescent="0.3">
      <c r="B219" s="175" t="s">
        <v>11</v>
      </c>
      <c r="C219" s="17" t="s">
        <v>4</v>
      </c>
      <c r="D219" s="18" t="s">
        <v>13</v>
      </c>
      <c r="E219" s="21" t="s">
        <v>28</v>
      </c>
      <c r="F219" s="19" t="s">
        <v>5</v>
      </c>
      <c r="G219" s="106" t="s">
        <v>6</v>
      </c>
      <c r="H219" s="77" t="s">
        <v>7</v>
      </c>
      <c r="I219" s="79" t="s">
        <v>89</v>
      </c>
      <c r="J219" s="160" t="s">
        <v>8</v>
      </c>
      <c r="K219" s="161" t="s">
        <v>105</v>
      </c>
      <c r="L219" s="19" t="s">
        <v>9</v>
      </c>
      <c r="M219" s="18" t="s">
        <v>10</v>
      </c>
    </row>
    <row r="220" spans="2:13" ht="30.75" thickBot="1" x14ac:dyDescent="0.3">
      <c r="B220" s="61">
        <v>38</v>
      </c>
      <c r="C220" s="251" t="s">
        <v>146</v>
      </c>
      <c r="D220" s="76" t="s">
        <v>147</v>
      </c>
      <c r="E220" s="255">
        <v>271.86666666666667</v>
      </c>
      <c r="F220" s="50">
        <f>ROUND(E220*G220,0)</f>
        <v>4078</v>
      </c>
      <c r="G220" s="62">
        <v>15</v>
      </c>
      <c r="H220" s="62"/>
      <c r="I220" s="179"/>
      <c r="J220" s="198"/>
      <c r="K220" s="178"/>
      <c r="L220" s="239">
        <f>F220+I220+K220</f>
        <v>4078</v>
      </c>
      <c r="M220" s="48"/>
    </row>
    <row r="221" spans="2:13" ht="14.25" customHeight="1" thickBot="1" x14ac:dyDescent="0.3">
      <c r="B221" s="47"/>
      <c r="C221" s="242" t="s">
        <v>129</v>
      </c>
      <c r="D221" s="641"/>
      <c r="E221" s="642"/>
      <c r="F221" s="642"/>
      <c r="G221" s="642"/>
      <c r="H221" s="642"/>
      <c r="I221" s="642"/>
      <c r="J221" s="642"/>
      <c r="K221" s="643"/>
      <c r="L221" s="275">
        <f>L220</f>
        <v>4078</v>
      </c>
      <c r="M221" s="53"/>
    </row>
    <row r="222" spans="2:13" ht="47.25" customHeight="1" thickBot="1" x14ac:dyDescent="0.35">
      <c r="C222" s="203"/>
      <c r="L222" s="39"/>
    </row>
    <row r="223" spans="2:13" x14ac:dyDescent="0.25">
      <c r="B223" s="600"/>
      <c r="C223" s="601"/>
      <c r="D223" s="606" t="s">
        <v>0</v>
      </c>
      <c r="E223" s="606"/>
      <c r="F223" s="606"/>
      <c r="G223" s="606"/>
      <c r="H223" s="606"/>
      <c r="I223" s="606"/>
      <c r="J223" s="606"/>
      <c r="K223" s="606"/>
      <c r="L223" s="606"/>
      <c r="M223" s="607"/>
    </row>
    <row r="224" spans="2:13" x14ac:dyDescent="0.25">
      <c r="B224" s="602"/>
      <c r="C224" s="603"/>
      <c r="D224" s="608"/>
      <c r="E224" s="608"/>
      <c r="F224" s="608"/>
      <c r="G224" s="608"/>
      <c r="H224" s="608"/>
      <c r="I224" s="608"/>
      <c r="J224" s="608"/>
      <c r="K224" s="608"/>
      <c r="L224" s="608"/>
      <c r="M224" s="609"/>
    </row>
    <row r="225" spans="2:13" ht="23.25" customHeight="1" x14ac:dyDescent="0.25">
      <c r="B225" s="602"/>
      <c r="C225" s="603"/>
      <c r="D225" s="610" t="str">
        <f>+D5</f>
        <v>PAGO QUINCENAL DEL 16 AL 28 DE FEBRERO DEL 2025</v>
      </c>
      <c r="E225" s="610"/>
      <c r="F225" s="610"/>
      <c r="G225" s="610"/>
      <c r="H225" s="610"/>
      <c r="I225" s="610"/>
      <c r="J225" s="610"/>
      <c r="K225" s="610"/>
      <c r="L225" s="610"/>
      <c r="M225" s="611"/>
    </row>
    <row r="226" spans="2:13" ht="48" customHeight="1" thickBot="1" x14ac:dyDescent="0.3">
      <c r="B226" s="604"/>
      <c r="C226" s="605"/>
      <c r="D226" s="598"/>
      <c r="E226" s="598"/>
      <c r="F226" s="598"/>
      <c r="G226" s="598"/>
      <c r="H226" s="598"/>
      <c r="I226" s="598"/>
      <c r="J226" s="598"/>
      <c r="K226" s="598"/>
      <c r="L226" s="598"/>
      <c r="M226" s="599"/>
    </row>
    <row r="227" spans="2:13" ht="15" customHeight="1" x14ac:dyDescent="0.25">
      <c r="B227" s="636" t="s">
        <v>2</v>
      </c>
      <c r="C227" s="637"/>
      <c r="D227" s="594" t="s">
        <v>92</v>
      </c>
      <c r="E227" s="595"/>
      <c r="F227" s="595"/>
      <c r="G227" s="595"/>
      <c r="H227" s="595"/>
      <c r="I227" s="595"/>
      <c r="J227" s="595"/>
      <c r="K227" s="595"/>
      <c r="L227" s="595"/>
      <c r="M227" s="596"/>
    </row>
    <row r="228" spans="2:13" ht="15.75" customHeight="1" thickBot="1" x14ac:dyDescent="0.3">
      <c r="B228" s="592"/>
      <c r="C228" s="593"/>
      <c r="D228" s="597"/>
      <c r="E228" s="598"/>
      <c r="F228" s="598"/>
      <c r="G228" s="598"/>
      <c r="H228" s="598"/>
      <c r="I228" s="598"/>
      <c r="J228" s="598"/>
      <c r="K228" s="598"/>
      <c r="L228" s="598"/>
      <c r="M228" s="599"/>
    </row>
    <row r="229" spans="2:13" ht="60.75" thickBot="1" x14ac:dyDescent="0.3">
      <c r="B229" s="175" t="s">
        <v>11</v>
      </c>
      <c r="C229" s="17" t="s">
        <v>4</v>
      </c>
      <c r="D229" s="18" t="s">
        <v>13</v>
      </c>
      <c r="E229" s="21" t="s">
        <v>28</v>
      </c>
      <c r="F229" s="19" t="s">
        <v>5</v>
      </c>
      <c r="G229" s="106" t="s">
        <v>6</v>
      </c>
      <c r="H229" s="77" t="s">
        <v>7</v>
      </c>
      <c r="I229" s="79" t="s">
        <v>89</v>
      </c>
      <c r="J229" s="160" t="s">
        <v>8</v>
      </c>
      <c r="K229" s="161" t="s">
        <v>105</v>
      </c>
      <c r="L229" s="19" t="s">
        <v>9</v>
      </c>
      <c r="M229" s="18" t="s">
        <v>10</v>
      </c>
    </row>
    <row r="230" spans="2:13" ht="30" customHeight="1" thickBot="1" x14ac:dyDescent="0.3">
      <c r="B230" s="18">
        <v>34</v>
      </c>
      <c r="C230" s="196" t="s">
        <v>95</v>
      </c>
      <c r="D230" s="194" t="s">
        <v>97</v>
      </c>
      <c r="E230" s="255">
        <v>514.66666666666663</v>
      </c>
      <c r="F230" s="50">
        <f>ROUND(E230*G230,0)</f>
        <v>7720</v>
      </c>
      <c r="G230" s="25">
        <v>15</v>
      </c>
      <c r="H230" s="25">
        <v>0</v>
      </c>
      <c r="I230" s="119">
        <f>ROUND((E230/4)*H230,0)</f>
        <v>0</v>
      </c>
      <c r="J230" s="13"/>
      <c r="K230" s="13"/>
      <c r="L230" s="249">
        <f>F230+I230+K230</f>
        <v>7720</v>
      </c>
      <c r="M230" s="1"/>
    </row>
    <row r="231" spans="2:13" ht="18" customHeight="1" thickBot="1" x14ac:dyDescent="0.3">
      <c r="B231" s="17"/>
      <c r="C231" s="247" t="s">
        <v>129</v>
      </c>
      <c r="D231" s="644"/>
      <c r="E231" s="645"/>
      <c r="F231" s="645"/>
      <c r="G231" s="645"/>
      <c r="H231" s="645"/>
      <c r="I231" s="645"/>
      <c r="J231" s="645"/>
      <c r="K231" s="646"/>
      <c r="L231" s="238">
        <f>L230</f>
        <v>7720</v>
      </c>
      <c r="M231" s="3"/>
    </row>
    <row r="232" spans="2:13" ht="36.75" customHeight="1" thickBot="1" x14ac:dyDescent="0.3"/>
    <row r="233" spans="2:13" x14ac:dyDescent="0.25">
      <c r="B233" s="600"/>
      <c r="C233" s="601"/>
      <c r="D233" s="606" t="s">
        <v>0</v>
      </c>
      <c r="E233" s="606"/>
      <c r="F233" s="606"/>
      <c r="G233" s="606"/>
      <c r="H233" s="606"/>
      <c r="I233" s="606"/>
      <c r="J233" s="606"/>
      <c r="K233" s="606"/>
      <c r="L233" s="606"/>
      <c r="M233" s="607"/>
    </row>
    <row r="234" spans="2:13" x14ac:dyDescent="0.25">
      <c r="B234" s="602"/>
      <c r="C234" s="603"/>
      <c r="D234" s="608"/>
      <c r="E234" s="608"/>
      <c r="F234" s="608"/>
      <c r="G234" s="608"/>
      <c r="H234" s="608"/>
      <c r="I234" s="608"/>
      <c r="J234" s="608"/>
      <c r="K234" s="608"/>
      <c r="L234" s="608"/>
      <c r="M234" s="609"/>
    </row>
    <row r="235" spans="2:13" x14ac:dyDescent="0.25">
      <c r="B235" s="602"/>
      <c r="C235" s="603"/>
      <c r="D235" s="610" t="str">
        <f>+D5</f>
        <v>PAGO QUINCENAL DEL 16 AL 28 DE FEBRERO DEL 2025</v>
      </c>
      <c r="E235" s="610"/>
      <c r="F235" s="610"/>
      <c r="G235" s="610"/>
      <c r="H235" s="610"/>
      <c r="I235" s="610"/>
      <c r="J235" s="610"/>
      <c r="K235" s="610"/>
      <c r="L235" s="610"/>
      <c r="M235" s="611"/>
    </row>
    <row r="236" spans="2:13" ht="48" customHeight="1" thickBot="1" x14ac:dyDescent="0.3">
      <c r="B236" s="604"/>
      <c r="C236" s="605"/>
      <c r="D236" s="598"/>
      <c r="E236" s="598"/>
      <c r="F236" s="598"/>
      <c r="G236" s="598"/>
      <c r="H236" s="598"/>
      <c r="I236" s="598"/>
      <c r="J236" s="598"/>
      <c r="K236" s="598"/>
      <c r="L236" s="598"/>
      <c r="M236" s="599"/>
    </row>
    <row r="237" spans="2:13" ht="15" customHeight="1" x14ac:dyDescent="0.25">
      <c r="B237" s="636" t="s">
        <v>2</v>
      </c>
      <c r="C237" s="637"/>
      <c r="D237" s="594" t="s">
        <v>115</v>
      </c>
      <c r="E237" s="595"/>
      <c r="F237" s="595"/>
      <c r="G237" s="595"/>
      <c r="H237" s="595"/>
      <c r="I237" s="595"/>
      <c r="J237" s="595"/>
      <c r="K237" s="595"/>
      <c r="L237" s="595"/>
      <c r="M237" s="596"/>
    </row>
    <row r="238" spans="2:13" ht="6.75" customHeight="1" thickBot="1" x14ac:dyDescent="0.3">
      <c r="B238" s="592"/>
      <c r="C238" s="593"/>
      <c r="D238" s="597"/>
      <c r="E238" s="598"/>
      <c r="F238" s="598"/>
      <c r="G238" s="598"/>
      <c r="H238" s="598"/>
      <c r="I238" s="598"/>
      <c r="J238" s="598"/>
      <c r="K238" s="598"/>
      <c r="L238" s="598"/>
      <c r="M238" s="599"/>
    </row>
    <row r="239" spans="2:13" ht="60.75" thickBot="1" x14ac:dyDescent="0.3">
      <c r="B239" s="176" t="s">
        <v>11</v>
      </c>
      <c r="C239" s="17" t="s">
        <v>4</v>
      </c>
      <c r="D239" s="18" t="s">
        <v>13</v>
      </c>
      <c r="E239" s="143" t="s">
        <v>28</v>
      </c>
      <c r="F239" s="19" t="s">
        <v>5</v>
      </c>
      <c r="G239" s="106" t="s">
        <v>6</v>
      </c>
      <c r="H239" s="77" t="s">
        <v>7</v>
      </c>
      <c r="I239" s="77" t="s">
        <v>89</v>
      </c>
      <c r="J239" s="160" t="s">
        <v>8</v>
      </c>
      <c r="K239" s="161" t="s">
        <v>105</v>
      </c>
      <c r="L239" s="19" t="s">
        <v>9</v>
      </c>
      <c r="M239" s="18" t="s">
        <v>10</v>
      </c>
    </row>
    <row r="240" spans="2:13" ht="27" thickBot="1" x14ac:dyDescent="0.3">
      <c r="B240" s="17">
        <v>35</v>
      </c>
      <c r="C240" s="97" t="s">
        <v>116</v>
      </c>
      <c r="D240" s="200" t="s">
        <v>117</v>
      </c>
      <c r="E240" s="255">
        <v>284.33333333333331</v>
      </c>
      <c r="F240" s="50">
        <f>ROUND(E240*G240,0)</f>
        <v>4265</v>
      </c>
      <c r="G240" s="25">
        <v>15</v>
      </c>
      <c r="H240" s="214"/>
      <c r="I240" s="13"/>
      <c r="J240" s="13"/>
      <c r="K240" s="13"/>
      <c r="L240" s="263">
        <f>F240+I240+K240</f>
        <v>4265</v>
      </c>
      <c r="M240" s="3"/>
    </row>
    <row r="241" spans="2:13" ht="19.5" customHeight="1" thickBot="1" x14ac:dyDescent="0.3">
      <c r="B241" s="95"/>
      <c r="C241" s="97" t="s">
        <v>129</v>
      </c>
      <c r="D241" s="638"/>
      <c r="E241" s="639"/>
      <c r="F241" s="639"/>
      <c r="G241" s="639"/>
      <c r="H241" s="639"/>
      <c r="I241" s="639"/>
      <c r="J241" s="639"/>
      <c r="K241" s="640"/>
      <c r="L241" s="267">
        <f>L240</f>
        <v>4265</v>
      </c>
      <c r="M241" s="3"/>
    </row>
    <row r="242" spans="2:13" ht="15.75" thickBot="1" x14ac:dyDescent="0.3"/>
    <row r="243" spans="2:13" ht="27.75" customHeight="1" x14ac:dyDescent="0.25">
      <c r="B243" s="600"/>
      <c r="C243" s="601"/>
      <c r="D243" s="606" t="s">
        <v>0</v>
      </c>
      <c r="E243" s="606"/>
      <c r="F243" s="606"/>
      <c r="G243" s="606"/>
      <c r="H243" s="606"/>
      <c r="I243" s="606"/>
      <c r="J243" s="606"/>
      <c r="K243" s="606"/>
      <c r="L243" s="606"/>
      <c r="M243" s="607"/>
    </row>
    <row r="244" spans="2:13" x14ac:dyDescent="0.25">
      <c r="B244" s="602"/>
      <c r="C244" s="603"/>
      <c r="D244" s="608"/>
      <c r="E244" s="608"/>
      <c r="F244" s="608"/>
      <c r="G244" s="608"/>
      <c r="H244" s="608"/>
      <c r="I244" s="608"/>
      <c r="J244" s="608"/>
      <c r="K244" s="608"/>
      <c r="L244" s="608"/>
      <c r="M244" s="609"/>
    </row>
    <row r="245" spans="2:13" x14ac:dyDescent="0.25">
      <c r="B245" s="602"/>
      <c r="C245" s="603"/>
      <c r="D245" s="610" t="str">
        <f>+D5</f>
        <v>PAGO QUINCENAL DEL 16 AL 28 DE FEBRERO DEL 2025</v>
      </c>
      <c r="E245" s="610"/>
      <c r="F245" s="610"/>
      <c r="G245" s="610"/>
      <c r="H245" s="610"/>
      <c r="I245" s="610"/>
      <c r="J245" s="610"/>
      <c r="K245" s="610"/>
      <c r="L245" s="610"/>
      <c r="M245" s="611"/>
    </row>
    <row r="246" spans="2:13" ht="49.5" customHeight="1" thickBot="1" x14ac:dyDescent="0.3">
      <c r="B246" s="604"/>
      <c r="C246" s="605"/>
      <c r="D246" s="598"/>
      <c r="E246" s="598"/>
      <c r="F246" s="598"/>
      <c r="G246" s="598"/>
      <c r="H246" s="598"/>
      <c r="I246" s="598"/>
      <c r="J246" s="598"/>
      <c r="K246" s="598"/>
      <c r="L246" s="598"/>
      <c r="M246" s="599"/>
    </row>
    <row r="247" spans="2:13" ht="15" customHeight="1" x14ac:dyDescent="0.25">
      <c r="B247" s="636" t="s">
        <v>2</v>
      </c>
      <c r="C247" s="637"/>
      <c r="D247" s="594" t="s">
        <v>120</v>
      </c>
      <c r="E247" s="595"/>
      <c r="F247" s="595"/>
      <c r="G247" s="595"/>
      <c r="H247" s="595"/>
      <c r="I247" s="595"/>
      <c r="J247" s="595"/>
      <c r="K247" s="595"/>
      <c r="L247" s="595"/>
      <c r="M247" s="596"/>
    </row>
    <row r="248" spans="2:13" ht="15.75" customHeight="1" thickBot="1" x14ac:dyDescent="0.3">
      <c r="B248" s="592"/>
      <c r="C248" s="593"/>
      <c r="D248" s="597"/>
      <c r="E248" s="598"/>
      <c r="F248" s="598"/>
      <c r="G248" s="598"/>
      <c r="H248" s="598"/>
      <c r="I248" s="598"/>
      <c r="J248" s="598"/>
      <c r="K248" s="598"/>
      <c r="L248" s="598"/>
      <c r="M248" s="599"/>
    </row>
    <row r="249" spans="2:13" ht="60.75" thickBot="1" x14ac:dyDescent="0.3">
      <c r="B249" s="176" t="s">
        <v>11</v>
      </c>
      <c r="C249" s="17" t="s">
        <v>4</v>
      </c>
      <c r="D249" s="18" t="s">
        <v>13</v>
      </c>
      <c r="E249" s="143" t="s">
        <v>28</v>
      </c>
      <c r="F249" s="19" t="s">
        <v>5</v>
      </c>
      <c r="G249" s="106" t="s">
        <v>6</v>
      </c>
      <c r="H249" s="77" t="s">
        <v>7</v>
      </c>
      <c r="I249" s="77" t="s">
        <v>89</v>
      </c>
      <c r="J249" s="160" t="s">
        <v>8</v>
      </c>
      <c r="K249" s="161" t="s">
        <v>105</v>
      </c>
      <c r="L249" s="19" t="s">
        <v>9</v>
      </c>
      <c r="M249" s="18" t="s">
        <v>10</v>
      </c>
    </row>
    <row r="250" spans="2:13" ht="30.75" thickBot="1" x14ac:dyDescent="0.3">
      <c r="B250" s="17">
        <v>37</v>
      </c>
      <c r="C250" s="184" t="s">
        <v>119</v>
      </c>
      <c r="D250" s="200" t="s">
        <v>121</v>
      </c>
      <c r="E250" s="255">
        <v>319.2</v>
      </c>
      <c r="F250" s="50">
        <f>ROUND(E250*G250,0)</f>
        <v>4788</v>
      </c>
      <c r="G250" s="25">
        <v>15</v>
      </c>
      <c r="H250" s="2"/>
      <c r="I250" s="13"/>
      <c r="J250" s="13"/>
      <c r="K250" s="14"/>
      <c r="L250" s="248">
        <f>F250+I250+K250</f>
        <v>4788</v>
      </c>
      <c r="M250" s="3"/>
    </row>
    <row r="251" spans="2:13" ht="18" customHeight="1" thickBot="1" x14ac:dyDescent="0.3">
      <c r="B251" s="95"/>
      <c r="C251" s="184" t="s">
        <v>129</v>
      </c>
      <c r="D251" s="638"/>
      <c r="E251" s="639"/>
      <c r="F251" s="639"/>
      <c r="G251" s="639"/>
      <c r="H251" s="639"/>
      <c r="I251" s="639"/>
      <c r="J251" s="639"/>
      <c r="K251" s="640"/>
      <c r="L251" s="99">
        <f>L250</f>
        <v>4788</v>
      </c>
      <c r="M251" s="3"/>
    </row>
    <row r="252" spans="2:13" ht="30" customHeight="1" thickBot="1" x14ac:dyDescent="0.3">
      <c r="B252" s="269"/>
      <c r="C252" s="217"/>
      <c r="D252" s="268"/>
      <c r="E252" s="268"/>
      <c r="F252" s="268"/>
      <c r="G252" s="268"/>
      <c r="H252" s="268"/>
      <c r="I252" s="268"/>
      <c r="J252" s="268"/>
      <c r="K252" s="268"/>
      <c r="L252" s="270"/>
      <c r="M252" s="10"/>
    </row>
    <row r="253" spans="2:13" ht="30" customHeight="1" x14ac:dyDescent="0.25">
      <c r="B253" s="600"/>
      <c r="C253" s="601"/>
      <c r="D253" s="606" t="s">
        <v>0</v>
      </c>
      <c r="E253" s="606"/>
      <c r="F253" s="606"/>
      <c r="G253" s="606"/>
      <c r="H253" s="606"/>
      <c r="I253" s="606"/>
      <c r="J253" s="606"/>
      <c r="K253" s="606"/>
      <c r="L253" s="606"/>
      <c r="M253" s="607"/>
    </row>
    <row r="254" spans="2:13" ht="30" customHeight="1" x14ac:dyDescent="0.25">
      <c r="B254" s="602"/>
      <c r="C254" s="603"/>
      <c r="D254" s="608"/>
      <c r="E254" s="608"/>
      <c r="F254" s="608"/>
      <c r="G254" s="608"/>
      <c r="H254" s="608"/>
      <c r="I254" s="608"/>
      <c r="J254" s="608"/>
      <c r="K254" s="608"/>
      <c r="L254" s="608"/>
      <c r="M254" s="609"/>
    </row>
    <row r="255" spans="2:13" ht="30" customHeight="1" x14ac:dyDescent="0.25">
      <c r="B255" s="602"/>
      <c r="C255" s="603"/>
      <c r="D255" s="610" t="str">
        <f>+D5</f>
        <v>PAGO QUINCENAL DEL 16 AL 28 DE FEBRERO DEL 2025</v>
      </c>
      <c r="E255" s="610"/>
      <c r="F255" s="610"/>
      <c r="G255" s="610"/>
      <c r="H255" s="610"/>
      <c r="I255" s="610"/>
      <c r="J255" s="610"/>
      <c r="K255" s="610"/>
      <c r="L255" s="610"/>
      <c r="M255" s="611"/>
    </row>
    <row r="256" spans="2:13" ht="4.5" customHeight="1" thickBot="1" x14ac:dyDescent="0.3">
      <c r="B256" s="604"/>
      <c r="C256" s="605"/>
      <c r="D256" s="598"/>
      <c r="E256" s="598"/>
      <c r="F256" s="598"/>
      <c r="G256" s="598"/>
      <c r="H256" s="598"/>
      <c r="I256" s="598"/>
      <c r="J256" s="598"/>
      <c r="K256" s="598"/>
      <c r="L256" s="598"/>
      <c r="M256" s="599"/>
    </row>
    <row r="257" spans="2:13" ht="30" customHeight="1" x14ac:dyDescent="0.25">
      <c r="B257" s="636" t="s">
        <v>2</v>
      </c>
      <c r="C257" s="637"/>
      <c r="D257" s="594" t="s">
        <v>158</v>
      </c>
      <c r="E257" s="595"/>
      <c r="F257" s="595"/>
      <c r="G257" s="595"/>
      <c r="H257" s="595"/>
      <c r="I257" s="595"/>
      <c r="J257" s="595"/>
      <c r="K257" s="595"/>
      <c r="L257" s="595"/>
      <c r="M257" s="596"/>
    </row>
    <row r="258" spans="2:13" ht="15.75" thickBot="1" x14ac:dyDescent="0.3">
      <c r="B258" s="592"/>
      <c r="C258" s="593"/>
      <c r="D258" s="597"/>
      <c r="E258" s="598"/>
      <c r="F258" s="598"/>
      <c r="G258" s="598"/>
      <c r="H258" s="598"/>
      <c r="I258" s="598"/>
      <c r="J258" s="598"/>
      <c r="K258" s="598"/>
      <c r="L258" s="598"/>
      <c r="M258" s="599"/>
    </row>
    <row r="259" spans="2:13" ht="60.75" thickBot="1" x14ac:dyDescent="0.3">
      <c r="B259" s="175" t="s">
        <v>11</v>
      </c>
      <c r="C259" s="17" t="s">
        <v>4</v>
      </c>
      <c r="D259" s="18" t="s">
        <v>13</v>
      </c>
      <c r="E259" s="21" t="s">
        <v>28</v>
      </c>
      <c r="F259" s="19" t="s">
        <v>5</v>
      </c>
      <c r="G259" s="106" t="s">
        <v>6</v>
      </c>
      <c r="H259" s="77" t="s">
        <v>7</v>
      </c>
      <c r="I259" s="79" t="s">
        <v>89</v>
      </c>
      <c r="J259" s="160" t="s">
        <v>8</v>
      </c>
      <c r="K259" s="161" t="s">
        <v>105</v>
      </c>
      <c r="L259" s="19" t="s">
        <v>9</v>
      </c>
      <c r="M259" s="18" t="s">
        <v>10</v>
      </c>
    </row>
    <row r="260" spans="2:13" ht="30.75" thickBot="1" x14ac:dyDescent="0.3">
      <c r="B260" s="18">
        <v>41</v>
      </c>
      <c r="C260" s="196" t="s">
        <v>161</v>
      </c>
      <c r="D260" s="194" t="s">
        <v>159</v>
      </c>
      <c r="E260" s="255">
        <v>441.76</v>
      </c>
      <c r="F260" s="50">
        <f>ROUND(E260*G260,0)</f>
        <v>6626</v>
      </c>
      <c r="G260" s="25">
        <v>15</v>
      </c>
      <c r="H260" s="25"/>
      <c r="I260" s="14"/>
      <c r="J260" s="13"/>
      <c r="K260" s="13"/>
      <c r="L260" s="249">
        <f>F260+I260+K260</f>
        <v>6626</v>
      </c>
      <c r="M260" s="1"/>
    </row>
    <row r="261" spans="2:13" ht="16.5" thickBot="1" x14ac:dyDescent="0.3">
      <c r="B261" s="17"/>
      <c r="C261" s="247" t="s">
        <v>129</v>
      </c>
      <c r="D261" s="644"/>
      <c r="E261" s="645"/>
      <c r="F261" s="645"/>
      <c r="G261" s="645"/>
      <c r="H261" s="645"/>
      <c r="I261" s="645"/>
      <c r="J261" s="645"/>
      <c r="K261" s="646"/>
      <c r="L261" s="238">
        <f>L260</f>
        <v>6626</v>
      </c>
      <c r="M261" s="3"/>
    </row>
    <row r="262" spans="2:13" ht="15.75" x14ac:dyDescent="0.25">
      <c r="B262" s="271"/>
      <c r="C262" s="272"/>
      <c r="D262" s="273"/>
      <c r="E262" s="273"/>
      <c r="F262" s="273"/>
      <c r="G262" s="273"/>
      <c r="H262" s="273"/>
      <c r="I262" s="273"/>
      <c r="J262" s="273"/>
      <c r="K262" s="273"/>
      <c r="L262" s="274"/>
    </row>
    <row r="263" spans="2:13" ht="15" customHeight="1" thickBot="1" x14ac:dyDescent="0.3">
      <c r="B263" s="271"/>
      <c r="C263" s="272"/>
      <c r="D263" s="273"/>
      <c r="E263" s="273"/>
      <c r="F263" s="273"/>
      <c r="G263" s="273"/>
      <c r="H263" s="273"/>
      <c r="I263" s="273"/>
      <c r="J263" s="273"/>
      <c r="K263" s="273"/>
      <c r="L263" s="274"/>
    </row>
    <row r="264" spans="2:13" ht="15" customHeight="1" x14ac:dyDescent="0.25">
      <c r="B264" s="600" t="s">
        <v>173</v>
      </c>
      <c r="C264" s="601"/>
      <c r="D264" s="606" t="s">
        <v>0</v>
      </c>
      <c r="E264" s="606"/>
      <c r="F264" s="606"/>
      <c r="G264" s="606"/>
      <c r="H264" s="606"/>
      <c r="I264" s="606"/>
      <c r="J264" s="606"/>
      <c r="K264" s="606"/>
      <c r="L264" s="606"/>
      <c r="M264" s="607"/>
    </row>
    <row r="265" spans="2:13" ht="15" customHeight="1" x14ac:dyDescent="0.25">
      <c r="B265" s="602"/>
      <c r="C265" s="603"/>
      <c r="D265" s="608"/>
      <c r="E265" s="608"/>
      <c r="F265" s="608"/>
      <c r="G265" s="608"/>
      <c r="H265" s="608"/>
      <c r="I265" s="608"/>
      <c r="J265" s="608"/>
      <c r="K265" s="608"/>
      <c r="L265" s="608"/>
      <c r="M265" s="609"/>
    </row>
    <row r="266" spans="2:13" ht="15.75" customHeight="1" x14ac:dyDescent="0.25">
      <c r="B266" s="602"/>
      <c r="C266" s="603"/>
      <c r="D266" s="610" t="str">
        <f>D255</f>
        <v>PAGO QUINCENAL DEL 16 AL 28 DE FEBRERO DEL 2025</v>
      </c>
      <c r="E266" s="610"/>
      <c r="F266" s="610"/>
      <c r="G266" s="610"/>
      <c r="H266" s="610"/>
      <c r="I266" s="610"/>
      <c r="J266" s="610"/>
      <c r="K266" s="610"/>
      <c r="L266" s="610"/>
      <c r="M266" s="611"/>
    </row>
    <row r="267" spans="2:13" ht="15" customHeight="1" thickBot="1" x14ac:dyDescent="0.3">
      <c r="B267" s="604"/>
      <c r="C267" s="605"/>
      <c r="D267" s="598"/>
      <c r="E267" s="598"/>
      <c r="F267" s="598"/>
      <c r="G267" s="598"/>
      <c r="H267" s="598"/>
      <c r="I267" s="598"/>
      <c r="J267" s="598"/>
      <c r="K267" s="598"/>
      <c r="L267" s="598"/>
      <c r="M267" s="599"/>
    </row>
    <row r="268" spans="2:13" ht="44.25" customHeight="1" x14ac:dyDescent="0.25">
      <c r="B268" s="636" t="s">
        <v>2</v>
      </c>
      <c r="C268" s="637"/>
      <c r="D268" s="594" t="s">
        <v>172</v>
      </c>
      <c r="E268" s="595"/>
      <c r="F268" s="595"/>
      <c r="G268" s="595"/>
      <c r="H268" s="595"/>
      <c r="I268" s="595"/>
      <c r="J268" s="595"/>
      <c r="K268" s="595"/>
      <c r="L268" s="595"/>
      <c r="M268" s="596"/>
    </row>
    <row r="269" spans="2:13" ht="3.75" customHeight="1" thickBot="1" x14ac:dyDescent="0.3">
      <c r="B269" s="592"/>
      <c r="C269" s="593"/>
      <c r="D269" s="597"/>
      <c r="E269" s="598"/>
      <c r="F269" s="598"/>
      <c r="G269" s="598"/>
      <c r="H269" s="598"/>
      <c r="I269" s="598"/>
      <c r="J269" s="598"/>
      <c r="K269" s="598"/>
      <c r="L269" s="598"/>
      <c r="M269" s="599"/>
    </row>
    <row r="270" spans="2:13" ht="43.5" customHeight="1" thickBot="1" x14ac:dyDescent="0.3">
      <c r="B270" s="176" t="s">
        <v>11</v>
      </c>
      <c r="C270" s="17" t="s">
        <v>4</v>
      </c>
      <c r="D270" s="18" t="s">
        <v>13</v>
      </c>
      <c r="E270" s="143" t="s">
        <v>28</v>
      </c>
      <c r="F270" s="19" t="s">
        <v>136</v>
      </c>
      <c r="G270" s="106" t="s">
        <v>6</v>
      </c>
      <c r="H270" s="77" t="s">
        <v>7</v>
      </c>
      <c r="I270" s="77" t="s">
        <v>89</v>
      </c>
      <c r="J270" s="160" t="s">
        <v>8</v>
      </c>
      <c r="K270" s="161" t="s">
        <v>105</v>
      </c>
      <c r="L270" s="19" t="s">
        <v>9</v>
      </c>
      <c r="M270" s="18" t="s">
        <v>10</v>
      </c>
    </row>
    <row r="271" spans="2:13" ht="29.25" customHeight="1" thickBot="1" x14ac:dyDescent="0.3">
      <c r="B271" s="17">
        <v>36</v>
      </c>
      <c r="C271" s="246" t="s">
        <v>170</v>
      </c>
      <c r="D271" s="250" t="s">
        <v>171</v>
      </c>
      <c r="E271" s="255">
        <v>333.33</v>
      </c>
      <c r="F271" s="50">
        <f>ROUND(E271*G271,0)</f>
        <v>5000</v>
      </c>
      <c r="G271" s="25">
        <v>15</v>
      </c>
      <c r="H271" s="25"/>
      <c r="I271" s="14"/>
      <c r="J271" s="13"/>
      <c r="K271" s="13"/>
      <c r="L271" s="249">
        <f>F271+I271+K271</f>
        <v>5000</v>
      </c>
      <c r="M271" s="3"/>
    </row>
    <row r="272" spans="2:13" ht="15.75" customHeight="1" thickBot="1" x14ac:dyDescent="0.3">
      <c r="B272" s="95"/>
      <c r="C272" s="184" t="s">
        <v>129</v>
      </c>
      <c r="D272" s="638"/>
      <c r="E272" s="639"/>
      <c r="F272" s="639"/>
      <c r="G272" s="639"/>
      <c r="H272" s="639"/>
      <c r="I272" s="639"/>
      <c r="J272" s="639"/>
      <c r="K272" s="640"/>
      <c r="L272" s="99">
        <f>L271</f>
        <v>5000</v>
      </c>
      <c r="M272" s="3"/>
    </row>
    <row r="273" spans="2:13" ht="15.75" x14ac:dyDescent="0.25">
      <c r="B273" s="271"/>
      <c r="C273" s="272"/>
      <c r="D273" s="273"/>
      <c r="E273" s="273"/>
      <c r="F273" s="273"/>
      <c r="G273" s="273"/>
      <c r="H273" s="273"/>
      <c r="I273" s="273"/>
      <c r="J273" s="273"/>
      <c r="K273" s="273"/>
      <c r="L273" s="274"/>
    </row>
    <row r="274" spans="2:13" ht="15" customHeight="1" thickBot="1" x14ac:dyDescent="0.3">
      <c r="B274" s="271"/>
      <c r="C274" s="272"/>
      <c r="D274" s="273"/>
      <c r="E274" s="273"/>
      <c r="F274" s="273"/>
      <c r="G274" s="273"/>
      <c r="H274" s="273"/>
      <c r="I274" s="273"/>
      <c r="J274" s="273"/>
      <c r="K274" s="273"/>
      <c r="L274" s="274"/>
    </row>
    <row r="275" spans="2:13" ht="15" customHeight="1" x14ac:dyDescent="0.25">
      <c r="B275" s="600" t="s">
        <v>173</v>
      </c>
      <c r="C275" s="601"/>
      <c r="D275" s="606" t="s">
        <v>0</v>
      </c>
      <c r="E275" s="606"/>
      <c r="F275" s="606"/>
      <c r="G275" s="606"/>
      <c r="H275" s="606"/>
      <c r="I275" s="606"/>
      <c r="J275" s="606"/>
      <c r="K275" s="606"/>
      <c r="L275" s="606"/>
      <c r="M275" s="607"/>
    </row>
    <row r="276" spans="2:13" ht="15" customHeight="1" x14ac:dyDescent="0.25">
      <c r="B276" s="602"/>
      <c r="C276" s="603"/>
      <c r="D276" s="608"/>
      <c r="E276" s="608"/>
      <c r="F276" s="608"/>
      <c r="G276" s="608"/>
      <c r="H276" s="608"/>
      <c r="I276" s="608"/>
      <c r="J276" s="608"/>
      <c r="K276" s="608"/>
      <c r="L276" s="608"/>
      <c r="M276" s="609"/>
    </row>
    <row r="277" spans="2:13" ht="15" customHeight="1" x14ac:dyDescent="0.25">
      <c r="B277" s="602"/>
      <c r="C277" s="603"/>
      <c r="D277" s="610" t="str">
        <f>D266</f>
        <v>PAGO QUINCENAL DEL 16 AL 28 DE FEBRERO DEL 2025</v>
      </c>
      <c r="E277" s="610"/>
      <c r="F277" s="610"/>
      <c r="G277" s="610"/>
      <c r="H277" s="610"/>
      <c r="I277" s="610"/>
      <c r="J277" s="610"/>
      <c r="K277" s="610"/>
      <c r="L277" s="610"/>
      <c r="M277" s="611"/>
    </row>
    <row r="278" spans="2:13" ht="15" customHeight="1" thickBot="1" x14ac:dyDescent="0.3">
      <c r="B278" s="604"/>
      <c r="C278" s="605"/>
      <c r="D278" s="598"/>
      <c r="E278" s="598"/>
      <c r="F278" s="598"/>
      <c r="G278" s="598"/>
      <c r="H278" s="598"/>
      <c r="I278" s="598"/>
      <c r="J278" s="598"/>
      <c r="K278" s="598"/>
      <c r="L278" s="598"/>
      <c r="M278" s="599"/>
    </row>
    <row r="279" spans="2:13" ht="15.75" customHeight="1" x14ac:dyDescent="0.25">
      <c r="B279" s="636" t="s">
        <v>2</v>
      </c>
      <c r="C279" s="637"/>
      <c r="D279" s="594" t="s">
        <v>176</v>
      </c>
      <c r="E279" s="595"/>
      <c r="F279" s="595"/>
      <c r="G279" s="595"/>
      <c r="H279" s="595"/>
      <c r="I279" s="595"/>
      <c r="J279" s="595"/>
      <c r="K279" s="595"/>
      <c r="L279" s="595"/>
      <c r="M279" s="596"/>
    </row>
    <row r="280" spans="2:13" ht="12" customHeight="1" thickBot="1" x14ac:dyDescent="0.3">
      <c r="B280" s="592"/>
      <c r="C280" s="593"/>
      <c r="D280" s="597"/>
      <c r="E280" s="598"/>
      <c r="F280" s="598"/>
      <c r="G280" s="598"/>
      <c r="H280" s="598"/>
      <c r="I280" s="598"/>
      <c r="J280" s="598"/>
      <c r="K280" s="598"/>
      <c r="L280" s="598"/>
      <c r="M280" s="599"/>
    </row>
    <row r="281" spans="2:13" ht="37.5" customHeight="1" thickBot="1" x14ac:dyDescent="0.3">
      <c r="B281" s="176" t="s">
        <v>11</v>
      </c>
      <c r="C281" s="17" t="s">
        <v>4</v>
      </c>
      <c r="D281" s="18" t="s">
        <v>13</v>
      </c>
      <c r="E281" s="143" t="s">
        <v>28</v>
      </c>
      <c r="F281" s="19" t="s">
        <v>136</v>
      </c>
      <c r="G281" s="106" t="s">
        <v>6</v>
      </c>
      <c r="H281" s="77" t="s">
        <v>7</v>
      </c>
      <c r="I281" s="77" t="s">
        <v>89</v>
      </c>
      <c r="J281" s="160" t="s">
        <v>8</v>
      </c>
      <c r="K281" s="161" t="s">
        <v>105</v>
      </c>
      <c r="L281" s="19" t="s">
        <v>9</v>
      </c>
      <c r="M281" s="18" t="s">
        <v>10</v>
      </c>
    </row>
    <row r="282" spans="2:13" ht="30" customHeight="1" thickBot="1" x14ac:dyDescent="0.3">
      <c r="B282" s="17">
        <v>42</v>
      </c>
      <c r="C282" s="246" t="s">
        <v>174</v>
      </c>
      <c r="D282" s="250" t="s">
        <v>175</v>
      </c>
      <c r="E282" s="255">
        <v>260.43</v>
      </c>
      <c r="F282" s="50">
        <f>ROUND(E282*G282,0)</f>
        <v>3906</v>
      </c>
      <c r="G282" s="25">
        <v>15</v>
      </c>
      <c r="H282" s="25"/>
      <c r="I282" s="14"/>
      <c r="J282" s="13"/>
      <c r="K282" s="13"/>
      <c r="L282" s="249">
        <f>F282+I282+K282</f>
        <v>3906</v>
      </c>
      <c r="M282" s="3"/>
    </row>
    <row r="283" spans="2:13" ht="16.5" thickBot="1" x14ac:dyDescent="0.3">
      <c r="B283" s="95"/>
      <c r="C283" s="184" t="s">
        <v>129</v>
      </c>
      <c r="D283" s="638"/>
      <c r="E283" s="639"/>
      <c r="F283" s="639"/>
      <c r="G283" s="639"/>
      <c r="H283" s="639"/>
      <c r="I283" s="639"/>
      <c r="J283" s="639"/>
      <c r="K283" s="640"/>
      <c r="L283" s="99">
        <f>L282</f>
        <v>3906</v>
      </c>
      <c r="M283" s="3"/>
    </row>
    <row r="284" spans="2:13" ht="15.75" x14ac:dyDescent="0.25">
      <c r="C284" s="279"/>
      <c r="D284" s="277"/>
      <c r="E284" s="277"/>
      <c r="F284" s="277"/>
      <c r="G284" s="277"/>
      <c r="H284" s="277"/>
      <c r="I284" s="277"/>
      <c r="J284" s="277"/>
      <c r="K284" s="277"/>
      <c r="L284" s="204"/>
    </row>
    <row r="285" spans="2:13" ht="15.75" x14ac:dyDescent="0.25">
      <c r="C285" s="279"/>
      <c r="D285" s="277"/>
      <c r="E285" s="277"/>
      <c r="F285" s="277"/>
      <c r="G285" s="277"/>
      <c r="H285" s="277"/>
      <c r="I285" s="277"/>
      <c r="J285" s="277"/>
      <c r="K285" s="277"/>
      <c r="L285" s="204"/>
    </row>
    <row r="286" spans="2:13" ht="15.75" x14ac:dyDescent="0.25">
      <c r="C286" s="279"/>
      <c r="D286" s="277"/>
      <c r="E286" s="277"/>
      <c r="F286" s="277"/>
      <c r="G286" s="277"/>
      <c r="H286" s="277"/>
      <c r="I286" s="277"/>
      <c r="J286" s="277"/>
      <c r="K286" s="277"/>
      <c r="L286" s="204"/>
    </row>
    <row r="287" spans="2:13" ht="15.75" x14ac:dyDescent="0.25">
      <c r="C287" s="279"/>
      <c r="D287" s="277"/>
      <c r="E287" s="277"/>
      <c r="F287" s="277"/>
      <c r="G287" s="277"/>
      <c r="H287" s="277"/>
      <c r="I287" s="277"/>
      <c r="J287" s="277"/>
      <c r="K287" s="277"/>
      <c r="L287" s="204"/>
    </row>
    <row r="288" spans="2:13" ht="16.5" thickBot="1" x14ac:dyDescent="0.3">
      <c r="B288" s="271"/>
      <c r="C288" s="272"/>
      <c r="D288" s="273"/>
      <c r="E288" s="273"/>
      <c r="F288" s="273"/>
      <c r="G288" s="273"/>
      <c r="H288" s="273"/>
      <c r="I288" s="273"/>
      <c r="J288" s="273"/>
      <c r="K288" s="273"/>
      <c r="L288" s="274"/>
    </row>
    <row r="289" spans="2:13" x14ac:dyDescent="0.25">
      <c r="B289" s="600"/>
      <c r="C289" s="601"/>
      <c r="D289" s="606" t="s">
        <v>0</v>
      </c>
      <c r="E289" s="606"/>
      <c r="F289" s="606"/>
      <c r="G289" s="606"/>
      <c r="H289" s="606"/>
      <c r="I289" s="606"/>
      <c r="J289" s="606"/>
      <c r="K289" s="606"/>
      <c r="L289" s="606"/>
      <c r="M289" s="607"/>
    </row>
    <row r="290" spans="2:13" x14ac:dyDescent="0.25">
      <c r="B290" s="602"/>
      <c r="C290" s="603"/>
      <c r="D290" s="608"/>
      <c r="E290" s="608"/>
      <c r="F290" s="608"/>
      <c r="G290" s="608"/>
      <c r="H290" s="608"/>
      <c r="I290" s="608"/>
      <c r="J290" s="608"/>
      <c r="K290" s="608"/>
      <c r="L290" s="608"/>
      <c r="M290" s="609"/>
    </row>
    <row r="291" spans="2:13" x14ac:dyDescent="0.25">
      <c r="B291" s="602"/>
      <c r="C291" s="603"/>
      <c r="D291" s="610" t="s">
        <v>163</v>
      </c>
      <c r="E291" s="610"/>
      <c r="F291" s="610"/>
      <c r="G291" s="610"/>
      <c r="H291" s="610"/>
      <c r="I291" s="610"/>
      <c r="J291" s="610"/>
      <c r="K291" s="610"/>
      <c r="L291" s="610"/>
      <c r="M291" s="611"/>
    </row>
    <row r="292" spans="2:13" ht="15.75" thickBot="1" x14ac:dyDescent="0.3">
      <c r="B292" s="604"/>
      <c r="C292" s="605"/>
      <c r="D292" s="598"/>
      <c r="E292" s="598"/>
      <c r="F292" s="598"/>
      <c r="G292" s="598"/>
      <c r="H292" s="598"/>
      <c r="I292" s="598"/>
      <c r="J292" s="598"/>
      <c r="K292" s="598"/>
      <c r="L292" s="598"/>
      <c r="M292" s="599"/>
    </row>
    <row r="293" spans="2:13" x14ac:dyDescent="0.25">
      <c r="B293" s="636" t="s">
        <v>2</v>
      </c>
      <c r="C293" s="637"/>
      <c r="D293" s="594" t="s">
        <v>133</v>
      </c>
      <c r="E293" s="595"/>
      <c r="F293" s="595"/>
      <c r="G293" s="595"/>
      <c r="H293" s="595"/>
      <c r="I293" s="595"/>
      <c r="J293" s="595"/>
      <c r="K293" s="595"/>
      <c r="L293" s="595"/>
      <c r="M293" s="596"/>
    </row>
    <row r="294" spans="2:13" ht="15.75" thickBot="1" x14ac:dyDescent="0.3">
      <c r="B294" s="592"/>
      <c r="C294" s="593"/>
      <c r="D294" s="597"/>
      <c r="E294" s="598"/>
      <c r="F294" s="598"/>
      <c r="G294" s="598"/>
      <c r="H294" s="598"/>
      <c r="I294" s="598"/>
      <c r="J294" s="598"/>
      <c r="K294" s="598"/>
      <c r="L294" s="598"/>
      <c r="M294" s="599"/>
    </row>
    <row r="295" spans="2:13" ht="60.75" thickBot="1" x14ac:dyDescent="0.3">
      <c r="B295" s="176" t="s">
        <v>11</v>
      </c>
      <c r="C295" s="17" t="s">
        <v>4</v>
      </c>
      <c r="D295" s="18" t="s">
        <v>13</v>
      </c>
      <c r="E295" s="143" t="s">
        <v>28</v>
      </c>
      <c r="F295" s="19" t="s">
        <v>136</v>
      </c>
      <c r="G295" s="106" t="s">
        <v>6</v>
      </c>
      <c r="H295" s="77" t="s">
        <v>7</v>
      </c>
      <c r="I295" s="77" t="s">
        <v>89</v>
      </c>
      <c r="J295" s="160" t="s">
        <v>8</v>
      </c>
      <c r="K295" s="161" t="s">
        <v>105</v>
      </c>
      <c r="L295" s="19" t="s">
        <v>9</v>
      </c>
      <c r="M295" s="18" t="s">
        <v>10</v>
      </c>
    </row>
    <row r="296" spans="2:13" ht="46.5" thickBot="1" x14ac:dyDescent="0.3">
      <c r="B296" s="17">
        <v>33</v>
      </c>
      <c r="C296" s="246" t="s">
        <v>134</v>
      </c>
      <c r="D296" s="250" t="s">
        <v>135</v>
      </c>
      <c r="E296" s="13">
        <v>122.6</v>
      </c>
      <c r="F296" s="14">
        <f>G296*E296</f>
        <v>3678</v>
      </c>
      <c r="G296" s="25">
        <v>30</v>
      </c>
      <c r="H296" s="2"/>
      <c r="I296" s="13"/>
      <c r="J296" s="13"/>
      <c r="K296" s="14"/>
      <c r="L296" s="248">
        <f>F296+I296+K296</f>
        <v>3678</v>
      </c>
      <c r="M296" s="3"/>
    </row>
    <row r="297" spans="2:13" ht="16.5" thickBot="1" x14ac:dyDescent="0.3">
      <c r="B297" s="95"/>
      <c r="C297" s="184" t="s">
        <v>129</v>
      </c>
      <c r="D297" s="638"/>
      <c r="E297" s="639"/>
      <c r="F297" s="639"/>
      <c r="G297" s="639"/>
      <c r="H297" s="639"/>
      <c r="I297" s="639"/>
      <c r="J297" s="639"/>
      <c r="K297" s="640"/>
      <c r="L297" s="99">
        <f>L296</f>
        <v>3678</v>
      </c>
      <c r="M297" s="3"/>
    </row>
    <row r="298" spans="2:13" ht="15.75" x14ac:dyDescent="0.25">
      <c r="B298" s="271"/>
      <c r="C298" s="272"/>
      <c r="D298" s="273"/>
      <c r="E298" s="273"/>
      <c r="F298" s="273"/>
      <c r="G298" s="273"/>
      <c r="H298" s="273"/>
      <c r="I298" s="273"/>
      <c r="J298" s="273"/>
      <c r="K298" s="273"/>
      <c r="L298" s="274"/>
    </row>
    <row r="299" spans="2:13" ht="16.5" thickBot="1" x14ac:dyDescent="0.3">
      <c r="B299" s="271"/>
      <c r="C299" s="272"/>
      <c r="D299" s="273"/>
      <c r="E299" s="273"/>
      <c r="F299" s="273"/>
      <c r="G299" s="273"/>
      <c r="H299" s="273"/>
      <c r="I299" s="273"/>
      <c r="J299" s="273"/>
      <c r="K299" s="273"/>
      <c r="L299" s="274"/>
    </row>
    <row r="300" spans="2:13" ht="16.5" thickBot="1" x14ac:dyDescent="0.3">
      <c r="B300" s="95"/>
      <c r="C300" s="159" t="s">
        <v>108</v>
      </c>
      <c r="D300" s="95"/>
      <c r="E300" s="202"/>
      <c r="F300" s="202">
        <f>SUM(F10:F299)</f>
        <v>218382</v>
      </c>
      <c r="G300" s="202"/>
      <c r="H300" s="276" t="s">
        <v>179</v>
      </c>
      <c r="I300" s="202">
        <f>SUM(I10:I299)</f>
        <v>9141</v>
      </c>
      <c r="J300" s="252">
        <f>SUM(J10:J299)</f>
        <v>0</v>
      </c>
      <c r="K300" s="202">
        <f>SUM(K10:K299)</f>
        <v>0</v>
      </c>
      <c r="L300" s="202">
        <f>L11+L40+L61+L82+L105+L127+L137+L148+L159+L170+L181+L191+L201+L211+L221+L231+L241+L251+L261+L272+L283+L297</f>
        <v>227523</v>
      </c>
      <c r="M300" s="1"/>
    </row>
    <row r="301" spans="2:13" ht="15.75" x14ac:dyDescent="0.25">
      <c r="B301" s="271"/>
      <c r="C301" s="272"/>
      <c r="D301" s="273"/>
      <c r="E301" s="273"/>
      <c r="F301" s="273"/>
      <c r="G301" s="273"/>
      <c r="H301" s="273"/>
      <c r="I301" s="273"/>
      <c r="J301" s="273"/>
      <c r="K301" s="273"/>
      <c r="L301" s="274"/>
    </row>
    <row r="302" spans="2:13" ht="15.75" x14ac:dyDescent="0.25">
      <c r="B302" s="271"/>
      <c r="C302" s="272"/>
      <c r="D302" s="273"/>
      <c r="E302" s="273"/>
      <c r="F302" s="273"/>
      <c r="G302" s="273"/>
      <c r="H302" s="273"/>
      <c r="I302" s="273"/>
      <c r="J302" s="273"/>
      <c r="K302" s="273"/>
      <c r="L302" s="274"/>
    </row>
    <row r="303" spans="2:13" x14ac:dyDescent="0.25">
      <c r="C303" s="207" t="s">
        <v>125</v>
      </c>
      <c r="D303" s="208">
        <f>F10+F34+F35+F36+F37+F38+F39+F55+F56+F57+F60+F77+F78+F80+F81+F101+F102+F103+F104+F126+F136+F146+F147+F157+F158+F168+F169+F179+F180+F190+F200+F210+F220+F230+F240+F250+F260+F271+F79+F58+F59+F307+F282+F296</f>
        <v>218382</v>
      </c>
      <c r="F303" s="253"/>
    </row>
    <row r="304" spans="2:13" x14ac:dyDescent="0.25">
      <c r="C304" s="207" t="s">
        <v>7</v>
      </c>
      <c r="D304" s="208">
        <f>I104+I103+I56+I55+I39+I38+I36+I102+D302+O7+I126+I78</f>
        <v>9141</v>
      </c>
      <c r="L304" s="39">
        <f>L11+L40+L61+L105+L127+L137+L148+L159+L170+L181+L191+L201+L211+L221+L231+L241+L251+L261+L82+L272+L283+L297</f>
        <v>227523</v>
      </c>
    </row>
    <row r="305" spans="3:13" x14ac:dyDescent="0.25">
      <c r="C305" s="207" t="s">
        <v>126</v>
      </c>
      <c r="D305" s="208">
        <f>K169+K168+K60+K58+K57+K56+K55</f>
        <v>0</v>
      </c>
    </row>
    <row r="306" spans="3:13" x14ac:dyDescent="0.25">
      <c r="C306" s="207"/>
      <c r="D306" s="208"/>
    </row>
    <row r="307" spans="3:13" x14ac:dyDescent="0.25">
      <c r="C307" s="207" t="s">
        <v>127</v>
      </c>
      <c r="D307" s="208">
        <f>D305+D304+D303</f>
        <v>227523</v>
      </c>
    </row>
    <row r="310" spans="3:13" x14ac:dyDescent="0.25">
      <c r="F310" s="142">
        <f>L304-D307</f>
        <v>0</v>
      </c>
    </row>
    <row r="311" spans="3:13" x14ac:dyDescent="0.25">
      <c r="M311" t="s">
        <v>137</v>
      </c>
    </row>
    <row r="316" spans="3:13" x14ac:dyDescent="0.25">
      <c r="F316" s="38"/>
    </row>
    <row r="351" ht="15" customHeight="1" x14ac:dyDescent="0.25"/>
    <row r="352" ht="15" customHeight="1" x14ac:dyDescent="0.25"/>
    <row r="353" ht="15" customHeight="1" x14ac:dyDescent="0.25"/>
    <row r="354" ht="15.75" customHeight="1" x14ac:dyDescent="0.25"/>
    <row r="355" ht="15" customHeight="1" x14ac:dyDescent="0.25"/>
    <row r="356" ht="43.5" customHeight="1" x14ac:dyDescent="0.25"/>
    <row r="357" ht="25.5" customHeight="1" x14ac:dyDescent="0.25"/>
    <row r="367" ht="15" customHeight="1" x14ac:dyDescent="0.25"/>
    <row r="368" ht="15.75" customHeight="1" x14ac:dyDescent="0.25"/>
  </sheetData>
  <mergeCells count="128">
    <mergeCell ref="B293:C294"/>
    <mergeCell ref="D293:M294"/>
    <mergeCell ref="D297:K297"/>
    <mergeCell ref="B279:C280"/>
    <mergeCell ref="D279:M280"/>
    <mergeCell ref="D283:K283"/>
    <mergeCell ref="B289:C292"/>
    <mergeCell ref="D289:M290"/>
    <mergeCell ref="D291:M292"/>
    <mergeCell ref="B268:C269"/>
    <mergeCell ref="D268:M269"/>
    <mergeCell ref="D272:K272"/>
    <mergeCell ref="B275:C278"/>
    <mergeCell ref="D275:M276"/>
    <mergeCell ref="D277:M278"/>
    <mergeCell ref="B257:C258"/>
    <mergeCell ref="D257:M258"/>
    <mergeCell ref="D261:K261"/>
    <mergeCell ref="B264:C267"/>
    <mergeCell ref="D264:M265"/>
    <mergeCell ref="D266:M267"/>
    <mergeCell ref="B247:C248"/>
    <mergeCell ref="D247:M248"/>
    <mergeCell ref="D251:K251"/>
    <mergeCell ref="B253:C256"/>
    <mergeCell ref="D253:M254"/>
    <mergeCell ref="D255:M256"/>
    <mergeCell ref="B237:C238"/>
    <mergeCell ref="D237:M238"/>
    <mergeCell ref="D241:K241"/>
    <mergeCell ref="B243:C246"/>
    <mergeCell ref="D243:M244"/>
    <mergeCell ref="D245:M246"/>
    <mergeCell ref="B227:C228"/>
    <mergeCell ref="D227:M228"/>
    <mergeCell ref="D231:K231"/>
    <mergeCell ref="B233:C236"/>
    <mergeCell ref="D233:M234"/>
    <mergeCell ref="D235:M236"/>
    <mergeCell ref="B217:C218"/>
    <mergeCell ref="D217:M218"/>
    <mergeCell ref="D221:K221"/>
    <mergeCell ref="B223:C226"/>
    <mergeCell ref="D223:M224"/>
    <mergeCell ref="D225:M226"/>
    <mergeCell ref="B207:C208"/>
    <mergeCell ref="D207:M208"/>
    <mergeCell ref="D211:K211"/>
    <mergeCell ref="B213:C216"/>
    <mergeCell ref="D213:M214"/>
    <mergeCell ref="D215:M216"/>
    <mergeCell ref="B197:C198"/>
    <mergeCell ref="D197:M198"/>
    <mergeCell ref="D201:K201"/>
    <mergeCell ref="B203:C206"/>
    <mergeCell ref="D203:M204"/>
    <mergeCell ref="D205:M206"/>
    <mergeCell ref="B187:C188"/>
    <mergeCell ref="D187:M188"/>
    <mergeCell ref="D191:K191"/>
    <mergeCell ref="B193:C196"/>
    <mergeCell ref="D193:M194"/>
    <mergeCell ref="D195:M196"/>
    <mergeCell ref="B176:C177"/>
    <mergeCell ref="D176:M177"/>
    <mergeCell ref="D181:K181"/>
    <mergeCell ref="B183:C186"/>
    <mergeCell ref="D183:M184"/>
    <mergeCell ref="D185:M186"/>
    <mergeCell ref="B165:C166"/>
    <mergeCell ref="D165:M166"/>
    <mergeCell ref="D170:K170"/>
    <mergeCell ref="B172:C175"/>
    <mergeCell ref="D172:M173"/>
    <mergeCell ref="D174:M175"/>
    <mergeCell ref="B150:C153"/>
    <mergeCell ref="D150:M151"/>
    <mergeCell ref="D152:M153"/>
    <mergeCell ref="B154:C155"/>
    <mergeCell ref="D154:M155"/>
    <mergeCell ref="B161:C164"/>
    <mergeCell ref="D161:M162"/>
    <mergeCell ref="D163:M164"/>
    <mergeCell ref="D137:K137"/>
    <mergeCell ref="B139:C142"/>
    <mergeCell ref="D139:M140"/>
    <mergeCell ref="D141:M142"/>
    <mergeCell ref="B143:C144"/>
    <mergeCell ref="D143:M144"/>
    <mergeCell ref="D127:K127"/>
    <mergeCell ref="B129:C132"/>
    <mergeCell ref="D129:M130"/>
    <mergeCell ref="D131:M132"/>
    <mergeCell ref="B133:C134"/>
    <mergeCell ref="D133:M134"/>
    <mergeCell ref="B98:C99"/>
    <mergeCell ref="D98:M99"/>
    <mergeCell ref="B119:C122"/>
    <mergeCell ref="D119:M120"/>
    <mergeCell ref="D121:M122"/>
    <mergeCell ref="B123:C124"/>
    <mergeCell ref="D123:M124"/>
    <mergeCell ref="B74:C75"/>
    <mergeCell ref="D74:M75"/>
    <mergeCell ref="D82:K82"/>
    <mergeCell ref="B94:C97"/>
    <mergeCell ref="D94:M95"/>
    <mergeCell ref="D96:M97"/>
    <mergeCell ref="D61:K61"/>
    <mergeCell ref="B70:C73"/>
    <mergeCell ref="D70:M71"/>
    <mergeCell ref="D72:M73"/>
    <mergeCell ref="B31:C32"/>
    <mergeCell ref="D31:M32"/>
    <mergeCell ref="D40:K40"/>
    <mergeCell ref="B48:C51"/>
    <mergeCell ref="D48:M49"/>
    <mergeCell ref="D50:M51"/>
    <mergeCell ref="B3:C6"/>
    <mergeCell ref="D3:M4"/>
    <mergeCell ref="D5:M6"/>
    <mergeCell ref="B7:C8"/>
    <mergeCell ref="D7:M8"/>
    <mergeCell ref="B27:C30"/>
    <mergeCell ref="D27:M28"/>
    <mergeCell ref="D29:M30"/>
    <mergeCell ref="B52:C53"/>
    <mergeCell ref="D52:M53"/>
  </mergeCells>
  <pageMargins left="0.7" right="0.7" top="0.75" bottom="0.75" header="0.3" footer="0.3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3</vt:i4>
      </vt:variant>
    </vt:vector>
  </HeadingPairs>
  <TitlesOfParts>
    <vt:vector size="28" baseType="lpstr">
      <vt:lpstr>segunda quincena de octubre</vt:lpstr>
      <vt:lpstr>primer quincena de noviembre</vt:lpstr>
      <vt:lpstr>segunda quincena de noviembre</vt:lpstr>
      <vt:lpstr>primer quincena de diciembre</vt:lpstr>
      <vt:lpstr>segunda quincena de diciembre</vt:lpstr>
      <vt:lpstr>1er Quinc Enero 2025</vt:lpstr>
      <vt:lpstr>Segunda quincena de enero 2025</vt:lpstr>
      <vt:lpstr>PRIMERA QUINCENA FEB</vt:lpstr>
      <vt:lpstr>SEGUNDA QUINCENA DE FEB 2025</vt:lpstr>
      <vt:lpstr>PRIMERA QUINCENA DE MARZO</vt:lpstr>
      <vt:lpstr>SEGUNDA QUINCENA DE MARZO</vt:lpstr>
      <vt:lpstr>PRIMERA QUINCENA DE ABRIL</vt:lpstr>
      <vt:lpstr>SEGUNDA QUINCENA DE ABRIL</vt:lpstr>
      <vt:lpstr>PRIMERA QUINCENA DE MAYO</vt:lpstr>
      <vt:lpstr>SEGUNDA QUINCENA DE MAYO</vt:lpstr>
      <vt:lpstr>PRIMER QUINCENA DE JUNIO</vt:lpstr>
      <vt:lpstr>SEGUNDA QUINCENA DE JUNIO</vt:lpstr>
      <vt:lpstr>PRIMERA QUINCENA DE JULIO</vt:lpstr>
      <vt:lpstr>SEGUNDA QUINCENA DE JULIO</vt:lpstr>
      <vt:lpstr>PRIMERA QUINCENA DE AGOSTO</vt:lpstr>
      <vt:lpstr>SEGUNDA DE AGOSTO</vt:lpstr>
      <vt:lpstr>PRIMERA DE SEPTIEMBRE</vt:lpstr>
      <vt:lpstr>SEGUNDA DE SEPTIEMBRE</vt:lpstr>
      <vt:lpstr>PRIMERA DE OCTUBRE</vt:lpstr>
      <vt:lpstr>SEGUNDA DE OCTUBRE</vt:lpstr>
      <vt:lpstr>'1er Quinc Enero 2025'!Área_de_impresión</vt:lpstr>
      <vt:lpstr>'primer quincena de diciembre'!Área_de_impresión</vt:lpstr>
      <vt:lpstr>'Segunda quincena de enero 2025'!Área_de_impresión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ANGELES PEREZ CAMPOS</dc:creator>
  <cp:lastModifiedBy>Hacienda Municipal</cp:lastModifiedBy>
  <cp:lastPrinted>2025-10-28T19:23:07Z</cp:lastPrinted>
  <dcterms:created xsi:type="dcterms:W3CDTF">2024-10-29T18:41:49Z</dcterms:created>
  <dcterms:modified xsi:type="dcterms:W3CDTF">2025-10-29T18:37:27Z</dcterms:modified>
</cp:coreProperties>
</file>